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Skolka\1pavilonZS\Projekt\"/>
    </mc:Choice>
  </mc:AlternateContent>
  <bookViews>
    <workbookView xWindow="0" yWindow="0" windowWidth="19170" windowHeight="9810"/>
  </bookViews>
  <sheets>
    <sheet name="Rekapitulácia stavby" sheetId="1" r:id="rId1"/>
    <sheet name="AST - Architektúra a statika" sheetId="2" r:id="rId2"/>
  </sheets>
  <definedNames>
    <definedName name="_xlnm._FilterDatabase" localSheetId="1" hidden="1">'AST - Architektúra a statika'!$C$139:$K$319</definedName>
    <definedName name="_xlnm.Print_Titles" localSheetId="1">'AST - Architektúra a statika'!$139:$139</definedName>
    <definedName name="_xlnm.Print_Titles" localSheetId="0">'Rekapitulácia stavby'!$92:$92</definedName>
    <definedName name="_xlnm.Print_Area" localSheetId="1">'AST - Architektúra a statika'!$C$4:$J$76,'AST - Architektúra a statika'!$C$82:$J$121,'AST - Architektúra a statika'!$C$127:$K$319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P143" i="2" l="1"/>
  <c r="R143" i="2"/>
  <c r="T143" i="2"/>
  <c r="P144" i="2"/>
  <c r="R144" i="2"/>
  <c r="T144" i="2"/>
  <c r="P145" i="2"/>
  <c r="R145" i="2"/>
  <c r="T145" i="2"/>
  <c r="P146" i="2"/>
  <c r="R146" i="2"/>
  <c r="T146" i="2"/>
  <c r="P147" i="2"/>
  <c r="R147" i="2"/>
  <c r="T147" i="2"/>
  <c r="P148" i="2"/>
  <c r="R148" i="2"/>
  <c r="T148" i="2"/>
  <c r="P149" i="2"/>
  <c r="R149" i="2"/>
  <c r="T149" i="2"/>
  <c r="P151" i="2"/>
  <c r="R151" i="2"/>
  <c r="T151" i="2"/>
  <c r="P152" i="2"/>
  <c r="R152" i="2"/>
  <c r="T152" i="2"/>
  <c r="P153" i="2"/>
  <c r="R153" i="2"/>
  <c r="T153" i="2"/>
  <c r="P154" i="2"/>
  <c r="R154" i="2"/>
  <c r="T154" i="2"/>
  <c r="P155" i="2"/>
  <c r="R155" i="2"/>
  <c r="T155" i="2"/>
  <c r="P156" i="2"/>
  <c r="R156" i="2"/>
  <c r="T156" i="2"/>
  <c r="P157" i="2"/>
  <c r="R157" i="2"/>
  <c r="T157" i="2"/>
  <c r="P158" i="2"/>
  <c r="R158" i="2"/>
  <c r="T158" i="2"/>
  <c r="P159" i="2"/>
  <c r="R159" i="2"/>
  <c r="T159" i="2"/>
  <c r="P160" i="2"/>
  <c r="R160" i="2"/>
  <c r="T160" i="2"/>
  <c r="P161" i="2"/>
  <c r="R161" i="2"/>
  <c r="T161" i="2"/>
  <c r="P162" i="2"/>
  <c r="R162" i="2"/>
  <c r="T162" i="2"/>
  <c r="P163" i="2"/>
  <c r="R163" i="2"/>
  <c r="T163" i="2"/>
  <c r="P165" i="2"/>
  <c r="R165" i="2"/>
  <c r="T165" i="2"/>
  <c r="P166" i="2"/>
  <c r="R166" i="2"/>
  <c r="T166" i="2"/>
  <c r="P167" i="2"/>
  <c r="R167" i="2"/>
  <c r="T167" i="2"/>
  <c r="P168" i="2"/>
  <c r="R168" i="2"/>
  <c r="T168" i="2"/>
  <c r="P169" i="2"/>
  <c r="R169" i="2"/>
  <c r="T169" i="2"/>
  <c r="P170" i="2"/>
  <c r="R170" i="2"/>
  <c r="T170" i="2"/>
  <c r="P171" i="2"/>
  <c r="R171" i="2"/>
  <c r="T171" i="2"/>
  <c r="P172" i="2"/>
  <c r="R172" i="2"/>
  <c r="T172" i="2"/>
  <c r="P173" i="2"/>
  <c r="R173" i="2"/>
  <c r="T173" i="2"/>
  <c r="P174" i="2"/>
  <c r="R174" i="2"/>
  <c r="T174" i="2"/>
  <c r="P175" i="2"/>
  <c r="R175" i="2"/>
  <c r="T175" i="2"/>
  <c r="P176" i="2"/>
  <c r="R176" i="2"/>
  <c r="T176" i="2"/>
  <c r="P177" i="2"/>
  <c r="R177" i="2"/>
  <c r="T177" i="2"/>
  <c r="P178" i="2"/>
  <c r="R178" i="2"/>
  <c r="T178" i="2"/>
  <c r="P179" i="2"/>
  <c r="R179" i="2"/>
  <c r="T179" i="2"/>
  <c r="P180" i="2"/>
  <c r="R180" i="2"/>
  <c r="T180" i="2"/>
  <c r="P181" i="2"/>
  <c r="R181" i="2"/>
  <c r="T181" i="2"/>
  <c r="P183" i="2"/>
  <c r="R183" i="2"/>
  <c r="T183" i="2"/>
  <c r="P184" i="2"/>
  <c r="R184" i="2"/>
  <c r="T184" i="2"/>
  <c r="P185" i="2"/>
  <c r="R185" i="2"/>
  <c r="T185" i="2"/>
  <c r="P186" i="2"/>
  <c r="R186" i="2"/>
  <c r="T186" i="2"/>
  <c r="P187" i="2"/>
  <c r="R187" i="2"/>
  <c r="T187" i="2"/>
  <c r="P188" i="2"/>
  <c r="R188" i="2"/>
  <c r="T188" i="2"/>
  <c r="P189" i="2"/>
  <c r="R189" i="2"/>
  <c r="T189" i="2"/>
  <c r="P190" i="2"/>
  <c r="R190" i="2"/>
  <c r="T190" i="2"/>
  <c r="P191" i="2"/>
  <c r="R191" i="2"/>
  <c r="T191" i="2"/>
  <c r="P192" i="2"/>
  <c r="R192" i="2"/>
  <c r="T192" i="2"/>
  <c r="P193" i="2"/>
  <c r="R193" i="2"/>
  <c r="T193" i="2"/>
  <c r="P194" i="2"/>
  <c r="R194" i="2"/>
  <c r="T194" i="2"/>
  <c r="P195" i="2"/>
  <c r="R195" i="2"/>
  <c r="T195" i="2"/>
  <c r="P196" i="2"/>
  <c r="R196" i="2"/>
  <c r="T196" i="2"/>
  <c r="P197" i="2"/>
  <c r="R197" i="2"/>
  <c r="T197" i="2"/>
  <c r="P198" i="2"/>
  <c r="R198" i="2"/>
  <c r="T198" i="2"/>
  <c r="P199" i="2"/>
  <c r="R199" i="2"/>
  <c r="T199" i="2"/>
  <c r="P200" i="2"/>
  <c r="R200" i="2"/>
  <c r="T200" i="2"/>
  <c r="P201" i="2"/>
  <c r="R201" i="2"/>
  <c r="T201" i="2"/>
  <c r="P202" i="2"/>
  <c r="R202" i="2"/>
  <c r="T202" i="2"/>
  <c r="P203" i="2"/>
  <c r="R203" i="2"/>
  <c r="T203" i="2"/>
  <c r="P204" i="2"/>
  <c r="R204" i="2"/>
  <c r="T204" i="2"/>
  <c r="P205" i="2"/>
  <c r="R205" i="2"/>
  <c r="T205" i="2"/>
  <c r="P206" i="2"/>
  <c r="R206" i="2"/>
  <c r="T206" i="2"/>
  <c r="P207" i="2"/>
  <c r="R207" i="2"/>
  <c r="T207" i="2"/>
  <c r="P208" i="2"/>
  <c r="R208" i="2"/>
  <c r="T208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P214" i="2"/>
  <c r="R214" i="2"/>
  <c r="T214" i="2"/>
  <c r="P215" i="2"/>
  <c r="R215" i="2"/>
  <c r="T215" i="2"/>
  <c r="P216" i="2"/>
  <c r="R216" i="2"/>
  <c r="T216" i="2"/>
  <c r="P217" i="2"/>
  <c r="R217" i="2"/>
  <c r="T217" i="2"/>
  <c r="P218" i="2"/>
  <c r="R218" i="2"/>
  <c r="T218" i="2"/>
  <c r="P219" i="2"/>
  <c r="R219" i="2"/>
  <c r="T219" i="2"/>
  <c r="P220" i="2"/>
  <c r="R220" i="2"/>
  <c r="T220" i="2"/>
  <c r="P221" i="2"/>
  <c r="R221" i="2"/>
  <c r="T221" i="2"/>
  <c r="P222" i="2"/>
  <c r="R222" i="2"/>
  <c r="T222" i="2"/>
  <c r="P223" i="2"/>
  <c r="R223" i="2"/>
  <c r="T223" i="2"/>
  <c r="P224" i="2"/>
  <c r="R224" i="2"/>
  <c r="T224" i="2"/>
  <c r="P225" i="2"/>
  <c r="R225" i="2"/>
  <c r="T225" i="2"/>
  <c r="P226" i="2"/>
  <c r="R226" i="2"/>
  <c r="T226" i="2"/>
  <c r="P227" i="2"/>
  <c r="R227" i="2"/>
  <c r="T227" i="2"/>
  <c r="P228" i="2"/>
  <c r="R228" i="2"/>
  <c r="T228" i="2"/>
  <c r="T229" i="2"/>
  <c r="P230" i="2"/>
  <c r="P229" i="2" s="1"/>
  <c r="R230" i="2"/>
  <c r="R229" i="2" s="1"/>
  <c r="T230" i="2"/>
  <c r="P233" i="2"/>
  <c r="R233" i="2"/>
  <c r="T233" i="2"/>
  <c r="P234" i="2"/>
  <c r="R234" i="2"/>
  <c r="T234" i="2"/>
  <c r="P235" i="2"/>
  <c r="R235" i="2"/>
  <c r="T235" i="2"/>
  <c r="P236" i="2"/>
  <c r="R236" i="2"/>
  <c r="T236" i="2"/>
  <c r="P238" i="2"/>
  <c r="R238" i="2"/>
  <c r="T238" i="2"/>
  <c r="P239" i="2"/>
  <c r="R239" i="2"/>
  <c r="T239" i="2"/>
  <c r="P240" i="2"/>
  <c r="R240" i="2"/>
  <c r="T240" i="2"/>
  <c r="P241" i="2"/>
  <c r="R241" i="2"/>
  <c r="T241" i="2"/>
  <c r="P242" i="2"/>
  <c r="R242" i="2"/>
  <c r="T242" i="2"/>
  <c r="P243" i="2"/>
  <c r="R243" i="2"/>
  <c r="T243" i="2"/>
  <c r="P244" i="2"/>
  <c r="R244" i="2"/>
  <c r="T244" i="2"/>
  <c r="P245" i="2"/>
  <c r="R245" i="2"/>
  <c r="T245" i="2"/>
  <c r="P246" i="2"/>
  <c r="R246" i="2"/>
  <c r="T246" i="2"/>
  <c r="P248" i="2"/>
  <c r="R248" i="2"/>
  <c r="T248" i="2"/>
  <c r="P249" i="2"/>
  <c r="R249" i="2"/>
  <c r="T249" i="2"/>
  <c r="P250" i="2"/>
  <c r="R250" i="2"/>
  <c r="T250" i="2"/>
  <c r="P251" i="2"/>
  <c r="R251" i="2"/>
  <c r="T251" i="2"/>
  <c r="P252" i="2"/>
  <c r="R252" i="2"/>
  <c r="T252" i="2"/>
  <c r="P253" i="2"/>
  <c r="R253" i="2"/>
  <c r="T253" i="2"/>
  <c r="P254" i="2"/>
  <c r="R254" i="2"/>
  <c r="T254" i="2"/>
  <c r="P255" i="2"/>
  <c r="R255" i="2"/>
  <c r="T255" i="2"/>
  <c r="P256" i="2"/>
  <c r="R256" i="2"/>
  <c r="T256" i="2"/>
  <c r="P257" i="2"/>
  <c r="R257" i="2"/>
  <c r="T257" i="2"/>
  <c r="P258" i="2"/>
  <c r="R258" i="2"/>
  <c r="T258" i="2"/>
  <c r="P259" i="2"/>
  <c r="R259" i="2"/>
  <c r="T259" i="2"/>
  <c r="P260" i="2"/>
  <c r="R260" i="2"/>
  <c r="T260" i="2"/>
  <c r="P262" i="2"/>
  <c r="R262" i="2"/>
  <c r="T262" i="2"/>
  <c r="P263" i="2"/>
  <c r="R263" i="2"/>
  <c r="T263" i="2"/>
  <c r="P264" i="2"/>
  <c r="R264" i="2"/>
  <c r="T264" i="2"/>
  <c r="P265" i="2"/>
  <c r="R265" i="2"/>
  <c r="T265" i="2"/>
  <c r="P266" i="2"/>
  <c r="R266" i="2"/>
  <c r="T266" i="2"/>
  <c r="P268" i="2"/>
  <c r="R268" i="2"/>
  <c r="T268" i="2"/>
  <c r="P269" i="2"/>
  <c r="R269" i="2"/>
  <c r="T269" i="2"/>
  <c r="P270" i="2"/>
  <c r="R270" i="2"/>
  <c r="T270" i="2"/>
  <c r="P271" i="2"/>
  <c r="R271" i="2"/>
  <c r="T271" i="2"/>
  <c r="P272" i="2"/>
  <c r="R272" i="2"/>
  <c r="T272" i="2"/>
  <c r="P273" i="2"/>
  <c r="R273" i="2"/>
  <c r="T273" i="2"/>
  <c r="P274" i="2"/>
  <c r="R274" i="2"/>
  <c r="T274" i="2"/>
  <c r="P275" i="2"/>
  <c r="R275" i="2"/>
  <c r="T275" i="2"/>
  <c r="P276" i="2"/>
  <c r="R276" i="2"/>
  <c r="T276" i="2"/>
  <c r="P277" i="2"/>
  <c r="R277" i="2"/>
  <c r="T277" i="2"/>
  <c r="P278" i="2"/>
  <c r="R278" i="2"/>
  <c r="T278" i="2"/>
  <c r="P279" i="2"/>
  <c r="R279" i="2"/>
  <c r="T279" i="2"/>
  <c r="P281" i="2"/>
  <c r="P280" i="2" s="1"/>
  <c r="R281" i="2"/>
  <c r="T281" i="2"/>
  <c r="T280" i="2" s="1"/>
  <c r="P282" i="2"/>
  <c r="R282" i="2"/>
  <c r="R280" i="2" s="1"/>
  <c r="T282" i="2"/>
  <c r="P284" i="2"/>
  <c r="R284" i="2"/>
  <c r="T284" i="2"/>
  <c r="P285" i="2"/>
  <c r="R285" i="2"/>
  <c r="T285" i="2"/>
  <c r="P286" i="2"/>
  <c r="R286" i="2"/>
  <c r="T286" i="2"/>
  <c r="P287" i="2"/>
  <c r="R287" i="2"/>
  <c r="T287" i="2"/>
  <c r="P288" i="2"/>
  <c r="R288" i="2"/>
  <c r="T288" i="2"/>
  <c r="P289" i="2"/>
  <c r="R289" i="2"/>
  <c r="T289" i="2"/>
  <c r="P290" i="2"/>
  <c r="R290" i="2"/>
  <c r="T290" i="2"/>
  <c r="P291" i="2"/>
  <c r="R291" i="2"/>
  <c r="T291" i="2"/>
  <c r="P293" i="2"/>
  <c r="P292" i="2" s="1"/>
  <c r="R293" i="2"/>
  <c r="R292" i="2" s="1"/>
  <c r="T293" i="2"/>
  <c r="P294" i="2"/>
  <c r="R294" i="2"/>
  <c r="T294" i="2"/>
  <c r="P295" i="2"/>
  <c r="R295" i="2"/>
  <c r="T295" i="2"/>
  <c r="P297" i="2"/>
  <c r="R297" i="2"/>
  <c r="T297" i="2"/>
  <c r="P298" i="2"/>
  <c r="R298" i="2"/>
  <c r="T298" i="2"/>
  <c r="P299" i="2"/>
  <c r="R299" i="2"/>
  <c r="T299" i="2"/>
  <c r="P300" i="2"/>
  <c r="R300" i="2"/>
  <c r="T300" i="2"/>
  <c r="P301" i="2"/>
  <c r="R301" i="2"/>
  <c r="T301" i="2"/>
  <c r="P303" i="2"/>
  <c r="R303" i="2"/>
  <c r="T303" i="2"/>
  <c r="P304" i="2"/>
  <c r="R304" i="2"/>
  <c r="T304" i="2"/>
  <c r="P305" i="2"/>
  <c r="R305" i="2"/>
  <c r="T305" i="2"/>
  <c r="P306" i="2"/>
  <c r="R306" i="2"/>
  <c r="T306" i="2"/>
  <c r="P307" i="2"/>
  <c r="R307" i="2"/>
  <c r="T307" i="2"/>
  <c r="P309" i="2"/>
  <c r="R309" i="2"/>
  <c r="T309" i="2"/>
  <c r="T308" i="2" s="1"/>
  <c r="P310" i="2"/>
  <c r="R310" i="2"/>
  <c r="T310" i="2"/>
  <c r="P311" i="2"/>
  <c r="R311" i="2"/>
  <c r="T311" i="2"/>
  <c r="P312" i="2"/>
  <c r="R312" i="2"/>
  <c r="R308" i="2" s="1"/>
  <c r="T312" i="2"/>
  <c r="P314" i="2"/>
  <c r="R314" i="2"/>
  <c r="R313" i="2" s="1"/>
  <c r="T314" i="2"/>
  <c r="P315" i="2"/>
  <c r="R315" i="2"/>
  <c r="T315" i="2"/>
  <c r="T313" i="2" s="1"/>
  <c r="P316" i="2"/>
  <c r="R316" i="2"/>
  <c r="T316" i="2"/>
  <c r="T317" i="2"/>
  <c r="P318" i="2"/>
  <c r="R318" i="2"/>
  <c r="R317" i="2" s="1"/>
  <c r="T318" i="2"/>
  <c r="P319" i="2"/>
  <c r="P317" i="2" s="1"/>
  <c r="R319" i="2"/>
  <c r="T319" i="2"/>
  <c r="P296" i="2" l="1"/>
  <c r="T237" i="2"/>
  <c r="P267" i="2"/>
  <c r="R232" i="2"/>
  <c r="T261" i="2"/>
  <c r="P237" i="2"/>
  <c r="R237" i="2"/>
  <c r="P182" i="2"/>
  <c r="R150" i="2"/>
  <c r="T150" i="2"/>
  <c r="R302" i="2"/>
  <c r="P302" i="2"/>
  <c r="T267" i="2"/>
  <c r="R247" i="2"/>
  <c r="P232" i="2"/>
  <c r="P231" i="2" s="1"/>
  <c r="R142" i="2"/>
  <c r="R141" i="2" s="1"/>
  <c r="T142" i="2"/>
  <c r="P313" i="2"/>
  <c r="P308" i="2"/>
  <c r="R296" i="2"/>
  <c r="T296" i="2"/>
  <c r="P261" i="2"/>
  <c r="R261" i="2"/>
  <c r="R182" i="2"/>
  <c r="T182" i="2"/>
  <c r="P150" i="2"/>
  <c r="T302" i="2"/>
  <c r="T292" i="2"/>
  <c r="R267" i="2"/>
  <c r="T247" i="2"/>
  <c r="P247" i="2"/>
  <c r="T232" i="2"/>
  <c r="P142" i="2"/>
  <c r="T283" i="2"/>
  <c r="P283" i="2"/>
  <c r="R283" i="2"/>
  <c r="T164" i="2"/>
  <c r="R164" i="2"/>
  <c r="P164" i="2"/>
  <c r="R231" i="2"/>
  <c r="T141" i="2"/>
  <c r="T231" i="2"/>
  <c r="J39" i="2"/>
  <c r="J38" i="2"/>
  <c r="AY95" i="1" s="1"/>
  <c r="J37" i="2"/>
  <c r="AX95" i="1" s="1"/>
  <c r="BI319" i="2"/>
  <c r="BH319" i="2"/>
  <c r="BG319" i="2"/>
  <c r="BE319" i="2"/>
  <c r="BI318" i="2"/>
  <c r="BH318" i="2"/>
  <c r="BG318" i="2"/>
  <c r="BE318" i="2"/>
  <c r="BI316" i="2"/>
  <c r="BH316" i="2"/>
  <c r="BG316" i="2"/>
  <c r="BE316" i="2"/>
  <c r="BI315" i="2"/>
  <c r="BH315" i="2"/>
  <c r="BG315" i="2"/>
  <c r="BE315" i="2"/>
  <c r="BI314" i="2"/>
  <c r="BH314" i="2"/>
  <c r="BG314" i="2"/>
  <c r="BE314" i="2"/>
  <c r="BI312" i="2"/>
  <c r="BH312" i="2"/>
  <c r="BG312" i="2"/>
  <c r="BE312" i="2"/>
  <c r="BI311" i="2"/>
  <c r="BH311" i="2"/>
  <c r="BG311" i="2"/>
  <c r="BE311" i="2"/>
  <c r="BI310" i="2"/>
  <c r="BH310" i="2"/>
  <c r="BG310" i="2"/>
  <c r="BE310" i="2"/>
  <c r="BI309" i="2"/>
  <c r="BH309" i="2"/>
  <c r="BG309" i="2"/>
  <c r="BE309" i="2"/>
  <c r="BI307" i="2"/>
  <c r="BH307" i="2"/>
  <c r="BG307" i="2"/>
  <c r="BE307" i="2"/>
  <c r="BI306" i="2"/>
  <c r="BH306" i="2"/>
  <c r="BG306" i="2"/>
  <c r="BE306" i="2"/>
  <c r="BI305" i="2"/>
  <c r="BH305" i="2"/>
  <c r="BG305" i="2"/>
  <c r="BE305" i="2"/>
  <c r="BI304" i="2"/>
  <c r="BH304" i="2"/>
  <c r="BG304" i="2"/>
  <c r="BE304" i="2"/>
  <c r="BI303" i="2"/>
  <c r="BH303" i="2"/>
  <c r="BG303" i="2"/>
  <c r="BE303" i="2"/>
  <c r="BI301" i="2"/>
  <c r="BH301" i="2"/>
  <c r="BG301" i="2"/>
  <c r="BE301" i="2"/>
  <c r="BI300" i="2"/>
  <c r="BH300" i="2"/>
  <c r="BG300" i="2"/>
  <c r="BE300" i="2"/>
  <c r="BI299" i="2"/>
  <c r="BH299" i="2"/>
  <c r="BG299" i="2"/>
  <c r="BE299" i="2"/>
  <c r="BI298" i="2"/>
  <c r="BH298" i="2"/>
  <c r="BG298" i="2"/>
  <c r="BE298" i="2"/>
  <c r="BI297" i="2"/>
  <c r="BH297" i="2"/>
  <c r="BG297" i="2"/>
  <c r="BE297" i="2"/>
  <c r="BI295" i="2"/>
  <c r="BH295" i="2"/>
  <c r="BG295" i="2"/>
  <c r="BE295" i="2"/>
  <c r="BI294" i="2"/>
  <c r="BH294" i="2"/>
  <c r="BG294" i="2"/>
  <c r="BE294" i="2"/>
  <c r="BI293" i="2"/>
  <c r="BH293" i="2"/>
  <c r="BG293" i="2"/>
  <c r="BE293" i="2"/>
  <c r="BI291" i="2"/>
  <c r="BH291" i="2"/>
  <c r="BG291" i="2"/>
  <c r="BE291" i="2"/>
  <c r="BI290" i="2"/>
  <c r="BH290" i="2"/>
  <c r="BG290" i="2"/>
  <c r="BE290" i="2"/>
  <c r="BI289" i="2"/>
  <c r="BH289" i="2"/>
  <c r="BG289" i="2"/>
  <c r="BE289" i="2"/>
  <c r="BI288" i="2"/>
  <c r="BH288" i="2"/>
  <c r="BG288" i="2"/>
  <c r="BE288" i="2"/>
  <c r="BI287" i="2"/>
  <c r="BH287" i="2"/>
  <c r="BG287" i="2"/>
  <c r="BE287" i="2"/>
  <c r="BI286" i="2"/>
  <c r="BH286" i="2"/>
  <c r="BG286" i="2"/>
  <c r="BE286" i="2"/>
  <c r="BI285" i="2"/>
  <c r="BH285" i="2"/>
  <c r="BG285" i="2"/>
  <c r="BE285" i="2"/>
  <c r="BI284" i="2"/>
  <c r="BH284" i="2"/>
  <c r="BG284" i="2"/>
  <c r="BE284" i="2"/>
  <c r="BI282" i="2"/>
  <c r="BH282" i="2"/>
  <c r="BG282" i="2"/>
  <c r="BE282" i="2"/>
  <c r="BI281" i="2"/>
  <c r="BH281" i="2"/>
  <c r="BG281" i="2"/>
  <c r="BE281" i="2"/>
  <c r="BI279" i="2"/>
  <c r="BH279" i="2"/>
  <c r="BG279" i="2"/>
  <c r="BE279" i="2"/>
  <c r="BI278" i="2"/>
  <c r="BH278" i="2"/>
  <c r="BG278" i="2"/>
  <c r="BE278" i="2"/>
  <c r="BI277" i="2"/>
  <c r="BH277" i="2"/>
  <c r="BG277" i="2"/>
  <c r="BE277" i="2"/>
  <c r="BI276" i="2"/>
  <c r="BH276" i="2"/>
  <c r="BG276" i="2"/>
  <c r="BE276" i="2"/>
  <c r="BI275" i="2"/>
  <c r="BH275" i="2"/>
  <c r="BG275" i="2"/>
  <c r="BE275" i="2"/>
  <c r="BI274" i="2"/>
  <c r="BH274" i="2"/>
  <c r="BG274" i="2"/>
  <c r="BE274" i="2"/>
  <c r="BI273" i="2"/>
  <c r="BH273" i="2"/>
  <c r="BG273" i="2"/>
  <c r="BE273" i="2"/>
  <c r="BI272" i="2"/>
  <c r="BH272" i="2"/>
  <c r="BG272" i="2"/>
  <c r="BE272" i="2"/>
  <c r="BI271" i="2"/>
  <c r="BH271" i="2"/>
  <c r="BG271" i="2"/>
  <c r="BE271" i="2"/>
  <c r="BI270" i="2"/>
  <c r="BH270" i="2"/>
  <c r="BG270" i="2"/>
  <c r="BE270" i="2"/>
  <c r="BI269" i="2"/>
  <c r="BH269" i="2"/>
  <c r="BG269" i="2"/>
  <c r="BE269" i="2"/>
  <c r="BI268" i="2"/>
  <c r="BH268" i="2"/>
  <c r="BG268" i="2"/>
  <c r="BE268" i="2"/>
  <c r="BI266" i="2"/>
  <c r="BH266" i="2"/>
  <c r="BG266" i="2"/>
  <c r="BE266" i="2"/>
  <c r="BI265" i="2"/>
  <c r="BH265" i="2"/>
  <c r="BG265" i="2"/>
  <c r="BE265" i="2"/>
  <c r="BI264" i="2"/>
  <c r="BH264" i="2"/>
  <c r="BG264" i="2"/>
  <c r="BE264" i="2"/>
  <c r="BI263" i="2"/>
  <c r="BH263" i="2"/>
  <c r="BG263" i="2"/>
  <c r="BE263" i="2"/>
  <c r="BI262" i="2"/>
  <c r="BH262" i="2"/>
  <c r="BG262" i="2"/>
  <c r="BE262" i="2"/>
  <c r="BI260" i="2"/>
  <c r="BH260" i="2"/>
  <c r="BG260" i="2"/>
  <c r="BE260" i="2"/>
  <c r="BI259" i="2"/>
  <c r="BH259" i="2"/>
  <c r="BG259" i="2"/>
  <c r="BE259" i="2"/>
  <c r="BI258" i="2"/>
  <c r="BH258" i="2"/>
  <c r="BG258" i="2"/>
  <c r="BE258" i="2"/>
  <c r="BI257" i="2"/>
  <c r="BH257" i="2"/>
  <c r="BG257" i="2"/>
  <c r="BE257" i="2"/>
  <c r="BI256" i="2"/>
  <c r="BH256" i="2"/>
  <c r="BG256" i="2"/>
  <c r="BE256" i="2"/>
  <c r="BI255" i="2"/>
  <c r="BH255" i="2"/>
  <c r="BG255" i="2"/>
  <c r="BE255" i="2"/>
  <c r="BI254" i="2"/>
  <c r="BH254" i="2"/>
  <c r="BG254" i="2"/>
  <c r="BE254" i="2"/>
  <c r="BI253" i="2"/>
  <c r="BH253" i="2"/>
  <c r="BG253" i="2"/>
  <c r="BE253" i="2"/>
  <c r="BI252" i="2"/>
  <c r="BH252" i="2"/>
  <c r="BG252" i="2"/>
  <c r="BE252" i="2"/>
  <c r="BI251" i="2"/>
  <c r="BH251" i="2"/>
  <c r="BG251" i="2"/>
  <c r="BE251" i="2"/>
  <c r="BI250" i="2"/>
  <c r="BH250" i="2"/>
  <c r="BG250" i="2"/>
  <c r="BE250" i="2"/>
  <c r="BI249" i="2"/>
  <c r="BH249" i="2"/>
  <c r="BG249" i="2"/>
  <c r="BE249" i="2"/>
  <c r="BI248" i="2"/>
  <c r="BH248" i="2"/>
  <c r="BG248" i="2"/>
  <c r="BE248" i="2"/>
  <c r="BI246" i="2"/>
  <c r="BH246" i="2"/>
  <c r="BG246" i="2"/>
  <c r="BE246" i="2"/>
  <c r="BI245" i="2"/>
  <c r="BH245" i="2"/>
  <c r="BG245" i="2"/>
  <c r="BE245" i="2"/>
  <c r="BI244" i="2"/>
  <c r="BH244" i="2"/>
  <c r="BG244" i="2"/>
  <c r="BE244" i="2"/>
  <c r="BI243" i="2"/>
  <c r="BH243" i="2"/>
  <c r="BG243" i="2"/>
  <c r="BE243" i="2"/>
  <c r="BI242" i="2"/>
  <c r="BH242" i="2"/>
  <c r="BG242" i="2"/>
  <c r="BE242" i="2"/>
  <c r="BI241" i="2"/>
  <c r="BH241" i="2"/>
  <c r="BG241" i="2"/>
  <c r="BE241" i="2"/>
  <c r="BI240" i="2"/>
  <c r="BH240" i="2"/>
  <c r="BG240" i="2"/>
  <c r="BE240" i="2"/>
  <c r="BI239" i="2"/>
  <c r="BH239" i="2"/>
  <c r="BG239" i="2"/>
  <c r="BE239" i="2"/>
  <c r="BI238" i="2"/>
  <c r="BH238" i="2"/>
  <c r="BG238" i="2"/>
  <c r="BE238" i="2"/>
  <c r="BI236" i="2"/>
  <c r="BH236" i="2"/>
  <c r="BG236" i="2"/>
  <c r="BE236" i="2"/>
  <c r="BI235" i="2"/>
  <c r="BH235" i="2"/>
  <c r="BG235" i="2"/>
  <c r="BE235" i="2"/>
  <c r="BI234" i="2"/>
  <c r="BH234" i="2"/>
  <c r="BG234" i="2"/>
  <c r="BE234" i="2"/>
  <c r="BI233" i="2"/>
  <c r="BH233" i="2"/>
  <c r="BG233" i="2"/>
  <c r="BE233" i="2"/>
  <c r="BI230" i="2"/>
  <c r="BH230" i="2"/>
  <c r="BG230" i="2"/>
  <c r="BE230" i="2"/>
  <c r="BI228" i="2"/>
  <c r="BH228" i="2"/>
  <c r="BG228" i="2"/>
  <c r="BE228" i="2"/>
  <c r="BI227" i="2"/>
  <c r="BH227" i="2"/>
  <c r="BG227" i="2"/>
  <c r="BE227" i="2"/>
  <c r="BI226" i="2"/>
  <c r="BH226" i="2"/>
  <c r="BG226" i="2"/>
  <c r="BE226" i="2"/>
  <c r="BI225" i="2"/>
  <c r="BH225" i="2"/>
  <c r="BG225" i="2"/>
  <c r="BE225" i="2"/>
  <c r="BI224" i="2"/>
  <c r="BH224" i="2"/>
  <c r="BG224" i="2"/>
  <c r="BE224" i="2"/>
  <c r="BI223" i="2"/>
  <c r="BH223" i="2"/>
  <c r="BG223" i="2"/>
  <c r="BE223" i="2"/>
  <c r="BI222" i="2"/>
  <c r="BH222" i="2"/>
  <c r="BG222" i="2"/>
  <c r="BE222" i="2"/>
  <c r="BI221" i="2"/>
  <c r="BH221" i="2"/>
  <c r="BG221" i="2"/>
  <c r="BE221" i="2"/>
  <c r="BI220" i="2"/>
  <c r="BH220" i="2"/>
  <c r="BG220" i="2"/>
  <c r="BE220" i="2"/>
  <c r="BI219" i="2"/>
  <c r="BH219" i="2"/>
  <c r="BG219" i="2"/>
  <c r="BE219" i="2"/>
  <c r="BI218" i="2"/>
  <c r="BH218" i="2"/>
  <c r="BG218" i="2"/>
  <c r="BE218" i="2"/>
  <c r="BI217" i="2"/>
  <c r="BH217" i="2"/>
  <c r="BG217" i="2"/>
  <c r="BE217" i="2"/>
  <c r="BI216" i="2"/>
  <c r="BH216" i="2"/>
  <c r="BG216" i="2"/>
  <c r="BE216" i="2"/>
  <c r="BI215" i="2"/>
  <c r="BH215" i="2"/>
  <c r="BG215" i="2"/>
  <c r="BE215" i="2"/>
  <c r="BI214" i="2"/>
  <c r="BH214" i="2"/>
  <c r="BG214" i="2"/>
  <c r="BE214" i="2"/>
  <c r="BI213" i="2"/>
  <c r="BH213" i="2"/>
  <c r="BG213" i="2"/>
  <c r="BE213" i="2"/>
  <c r="BI212" i="2"/>
  <c r="BH212" i="2"/>
  <c r="BG212" i="2"/>
  <c r="BE212" i="2"/>
  <c r="BI211" i="2"/>
  <c r="BH211" i="2"/>
  <c r="BG211" i="2"/>
  <c r="BE211" i="2"/>
  <c r="BI210" i="2"/>
  <c r="BH210" i="2"/>
  <c r="BG210" i="2"/>
  <c r="BE210" i="2"/>
  <c r="BI209" i="2"/>
  <c r="BH209" i="2"/>
  <c r="BG209" i="2"/>
  <c r="BE209" i="2"/>
  <c r="BI208" i="2"/>
  <c r="BH208" i="2"/>
  <c r="BG208" i="2"/>
  <c r="BE208" i="2"/>
  <c r="BI207" i="2"/>
  <c r="BH207" i="2"/>
  <c r="BG207" i="2"/>
  <c r="BE207" i="2"/>
  <c r="BI206" i="2"/>
  <c r="BH206" i="2"/>
  <c r="BG206" i="2"/>
  <c r="BE206" i="2"/>
  <c r="BI205" i="2"/>
  <c r="BH205" i="2"/>
  <c r="BG205" i="2"/>
  <c r="BE205" i="2"/>
  <c r="BI204" i="2"/>
  <c r="BH204" i="2"/>
  <c r="BG204" i="2"/>
  <c r="BE204" i="2"/>
  <c r="BI203" i="2"/>
  <c r="BH203" i="2"/>
  <c r="BG203" i="2"/>
  <c r="BE203" i="2"/>
  <c r="BI202" i="2"/>
  <c r="BH202" i="2"/>
  <c r="BG202" i="2"/>
  <c r="BE202" i="2"/>
  <c r="BI201" i="2"/>
  <c r="BH201" i="2"/>
  <c r="BG201" i="2"/>
  <c r="BE201" i="2"/>
  <c r="BI200" i="2"/>
  <c r="BH200" i="2"/>
  <c r="BG200" i="2"/>
  <c r="BE200" i="2"/>
  <c r="BI199" i="2"/>
  <c r="BH199" i="2"/>
  <c r="BG199" i="2"/>
  <c r="BE199" i="2"/>
  <c r="BI198" i="2"/>
  <c r="BH198" i="2"/>
  <c r="BG198" i="2"/>
  <c r="BE198" i="2"/>
  <c r="BI197" i="2"/>
  <c r="BH197" i="2"/>
  <c r="BG197" i="2"/>
  <c r="BE197" i="2"/>
  <c r="BI196" i="2"/>
  <c r="BH196" i="2"/>
  <c r="BG196" i="2"/>
  <c r="BE196" i="2"/>
  <c r="BI195" i="2"/>
  <c r="BH195" i="2"/>
  <c r="BG195" i="2"/>
  <c r="BE195" i="2"/>
  <c r="BI194" i="2"/>
  <c r="BH194" i="2"/>
  <c r="BG194" i="2"/>
  <c r="BE194" i="2"/>
  <c r="BI193" i="2"/>
  <c r="BH193" i="2"/>
  <c r="BG193" i="2"/>
  <c r="BE193" i="2"/>
  <c r="BI192" i="2"/>
  <c r="BH192" i="2"/>
  <c r="BG192" i="2"/>
  <c r="BE192" i="2"/>
  <c r="BI191" i="2"/>
  <c r="BH191" i="2"/>
  <c r="BG191" i="2"/>
  <c r="BE191" i="2"/>
  <c r="BI190" i="2"/>
  <c r="BH190" i="2"/>
  <c r="BG190" i="2"/>
  <c r="BE190" i="2"/>
  <c r="BI189" i="2"/>
  <c r="BH189" i="2"/>
  <c r="BG189" i="2"/>
  <c r="BE189" i="2"/>
  <c r="BI188" i="2"/>
  <c r="BH188" i="2"/>
  <c r="BG188" i="2"/>
  <c r="BE188" i="2"/>
  <c r="BI187" i="2"/>
  <c r="BH187" i="2"/>
  <c r="BG187" i="2"/>
  <c r="BE187" i="2"/>
  <c r="BI186" i="2"/>
  <c r="BH186" i="2"/>
  <c r="BG186" i="2"/>
  <c r="BE186" i="2"/>
  <c r="BI185" i="2"/>
  <c r="BH185" i="2"/>
  <c r="BG185" i="2"/>
  <c r="BE185" i="2"/>
  <c r="BI184" i="2"/>
  <c r="BH184" i="2"/>
  <c r="BG184" i="2"/>
  <c r="BE184" i="2"/>
  <c r="BI183" i="2"/>
  <c r="BH183" i="2"/>
  <c r="BG183" i="2"/>
  <c r="BE183" i="2"/>
  <c r="BI181" i="2"/>
  <c r="BH181" i="2"/>
  <c r="BG181" i="2"/>
  <c r="BE181" i="2"/>
  <c r="BI180" i="2"/>
  <c r="BH180" i="2"/>
  <c r="BG180" i="2"/>
  <c r="BE180" i="2"/>
  <c r="BI179" i="2"/>
  <c r="BH179" i="2"/>
  <c r="BG179" i="2"/>
  <c r="BE179" i="2"/>
  <c r="BI178" i="2"/>
  <c r="BH178" i="2"/>
  <c r="BG178" i="2"/>
  <c r="BE178" i="2"/>
  <c r="BI177" i="2"/>
  <c r="BH177" i="2"/>
  <c r="BG177" i="2"/>
  <c r="BE177" i="2"/>
  <c r="BI176" i="2"/>
  <c r="BH176" i="2"/>
  <c r="BG176" i="2"/>
  <c r="BE176" i="2"/>
  <c r="BI175" i="2"/>
  <c r="BH175" i="2"/>
  <c r="BG175" i="2"/>
  <c r="BE175" i="2"/>
  <c r="BI174" i="2"/>
  <c r="BH174" i="2"/>
  <c r="BG174" i="2"/>
  <c r="BE174" i="2"/>
  <c r="BI173" i="2"/>
  <c r="BH173" i="2"/>
  <c r="BG173" i="2"/>
  <c r="BE173" i="2"/>
  <c r="BI172" i="2"/>
  <c r="BH172" i="2"/>
  <c r="BG172" i="2"/>
  <c r="BE172" i="2"/>
  <c r="BI171" i="2"/>
  <c r="BH171" i="2"/>
  <c r="BG171" i="2"/>
  <c r="BE171" i="2"/>
  <c r="BI170" i="2"/>
  <c r="BH170" i="2"/>
  <c r="BG170" i="2"/>
  <c r="BE170" i="2"/>
  <c r="BI169" i="2"/>
  <c r="BH169" i="2"/>
  <c r="BG169" i="2"/>
  <c r="BE169" i="2"/>
  <c r="BI168" i="2"/>
  <c r="BH168" i="2"/>
  <c r="BG168" i="2"/>
  <c r="BE168" i="2"/>
  <c r="BI167" i="2"/>
  <c r="BH167" i="2"/>
  <c r="BG167" i="2"/>
  <c r="BE167" i="2"/>
  <c r="BI166" i="2"/>
  <c r="BH166" i="2"/>
  <c r="BG166" i="2"/>
  <c r="BE166" i="2"/>
  <c r="BI165" i="2"/>
  <c r="BH165" i="2"/>
  <c r="BG165" i="2"/>
  <c r="BE165" i="2"/>
  <c r="BI163" i="2"/>
  <c r="BH163" i="2"/>
  <c r="BG163" i="2"/>
  <c r="BE163" i="2"/>
  <c r="BI162" i="2"/>
  <c r="BH162" i="2"/>
  <c r="BG162" i="2"/>
  <c r="BE162" i="2"/>
  <c r="BI161" i="2"/>
  <c r="BH161" i="2"/>
  <c r="BG161" i="2"/>
  <c r="BE161" i="2"/>
  <c r="BI160" i="2"/>
  <c r="BH160" i="2"/>
  <c r="BG160" i="2"/>
  <c r="BE160" i="2"/>
  <c r="BI159" i="2"/>
  <c r="BH159" i="2"/>
  <c r="BG159" i="2"/>
  <c r="BE159" i="2"/>
  <c r="BI158" i="2"/>
  <c r="BH158" i="2"/>
  <c r="BG158" i="2"/>
  <c r="BE158" i="2"/>
  <c r="BI157" i="2"/>
  <c r="BH157" i="2"/>
  <c r="BG157" i="2"/>
  <c r="BE157" i="2"/>
  <c r="BI156" i="2"/>
  <c r="BH156" i="2"/>
  <c r="BG156" i="2"/>
  <c r="BE156" i="2"/>
  <c r="BI155" i="2"/>
  <c r="BH155" i="2"/>
  <c r="BG155" i="2"/>
  <c r="BE155" i="2"/>
  <c r="BI154" i="2"/>
  <c r="BH154" i="2"/>
  <c r="BG154" i="2"/>
  <c r="BE154" i="2"/>
  <c r="BI153" i="2"/>
  <c r="BH153" i="2"/>
  <c r="BG153" i="2"/>
  <c r="BE153" i="2"/>
  <c r="BI152" i="2"/>
  <c r="BH152" i="2"/>
  <c r="BG152" i="2"/>
  <c r="BE152" i="2"/>
  <c r="BI151" i="2"/>
  <c r="BH151" i="2"/>
  <c r="BG151" i="2"/>
  <c r="BE151" i="2"/>
  <c r="BI149" i="2"/>
  <c r="BH149" i="2"/>
  <c r="BG149" i="2"/>
  <c r="BE149" i="2"/>
  <c r="BI148" i="2"/>
  <c r="BH148" i="2"/>
  <c r="BG148" i="2"/>
  <c r="BE148" i="2"/>
  <c r="BI147" i="2"/>
  <c r="BH147" i="2"/>
  <c r="BG147" i="2"/>
  <c r="BE147" i="2"/>
  <c r="BI146" i="2"/>
  <c r="BH146" i="2"/>
  <c r="BG146" i="2"/>
  <c r="BE146" i="2"/>
  <c r="BI145" i="2"/>
  <c r="BH145" i="2"/>
  <c r="BG145" i="2"/>
  <c r="BE145" i="2"/>
  <c r="BI144" i="2"/>
  <c r="BH144" i="2"/>
  <c r="BG144" i="2"/>
  <c r="BE144" i="2"/>
  <c r="BI143" i="2"/>
  <c r="BH143" i="2"/>
  <c r="BG143" i="2"/>
  <c r="BE143" i="2"/>
  <c r="J137" i="2"/>
  <c r="J136" i="2"/>
  <c r="F134" i="2"/>
  <c r="E132" i="2"/>
  <c r="J31" i="2"/>
  <c r="J92" i="2"/>
  <c r="J91" i="2"/>
  <c r="F89" i="2"/>
  <c r="E87" i="2"/>
  <c r="J18" i="2"/>
  <c r="E18" i="2"/>
  <c r="F137" i="2"/>
  <c r="J17" i="2"/>
  <c r="J15" i="2"/>
  <c r="E15" i="2"/>
  <c r="F91" i="2"/>
  <c r="J14" i="2"/>
  <c r="J12" i="2"/>
  <c r="J89" i="2" s="1"/>
  <c r="E7" i="2"/>
  <c r="E130" i="2" s="1"/>
  <c r="L90" i="1"/>
  <c r="AM90" i="1"/>
  <c r="AM89" i="1"/>
  <c r="L89" i="1"/>
  <c r="AM87" i="1"/>
  <c r="L87" i="1"/>
  <c r="L85" i="1"/>
  <c r="L84" i="1"/>
  <c r="J318" i="2"/>
  <c r="J316" i="2"/>
  <c r="BK315" i="2"/>
  <c r="BK311" i="2"/>
  <c r="BK305" i="2"/>
  <c r="BK301" i="2"/>
  <c r="J300" i="2"/>
  <c r="BK298" i="2"/>
  <c r="J291" i="2"/>
  <c r="BK290" i="2"/>
  <c r="J286" i="2"/>
  <c r="J285" i="2"/>
  <c r="J284" i="2"/>
  <c r="J279" i="2"/>
  <c r="BK278" i="2"/>
  <c r="BK276" i="2"/>
  <c r="BK274" i="2"/>
  <c r="J272" i="2"/>
  <c r="BK269" i="2"/>
  <c r="BK266" i="2"/>
  <c r="J265" i="2"/>
  <c r="BK264" i="2"/>
  <c r="BK259" i="2"/>
  <c r="BK257" i="2"/>
  <c r="J256" i="2"/>
  <c r="BK255" i="2"/>
  <c r="BK254" i="2"/>
  <c r="BK253" i="2"/>
  <c r="J252" i="2"/>
  <c r="J251" i="2"/>
  <c r="J249" i="2"/>
  <c r="BK248" i="2"/>
  <c r="J246" i="2"/>
  <c r="BK245" i="2"/>
  <c r="J244" i="2"/>
  <c r="J243" i="2"/>
  <c r="J242" i="2"/>
  <c r="J241" i="2"/>
  <c r="J240" i="2"/>
  <c r="BK238" i="2"/>
  <c r="BK234" i="2"/>
  <c r="BK230" i="2"/>
  <c r="BK226" i="2"/>
  <c r="BK225" i="2"/>
  <c r="J224" i="2"/>
  <c r="BK222" i="2"/>
  <c r="BK221" i="2"/>
  <c r="BK220" i="2"/>
  <c r="BK217" i="2"/>
  <c r="BK215" i="2"/>
  <c r="BK213" i="2"/>
  <c r="BK212" i="2"/>
  <c r="BK211" i="2"/>
  <c r="BK206" i="2"/>
  <c r="BK205" i="2"/>
  <c r="J202" i="2"/>
  <c r="J201" i="2"/>
  <c r="BK199" i="2"/>
  <c r="J198" i="2"/>
  <c r="BK192" i="2"/>
  <c r="BK189" i="2"/>
  <c r="J187" i="2"/>
  <c r="J186" i="2"/>
  <c r="BK185" i="2"/>
  <c r="J183" i="2"/>
  <c r="J180" i="2"/>
  <c r="BK179" i="2"/>
  <c r="BK178" i="2"/>
  <c r="BK177" i="2"/>
  <c r="BK174" i="2"/>
  <c r="BK172" i="2"/>
  <c r="BK170" i="2"/>
  <c r="BK169" i="2"/>
  <c r="BK168" i="2"/>
  <c r="J167" i="2"/>
  <c r="J163" i="2"/>
  <c r="BK160" i="2"/>
  <c r="BK159" i="2"/>
  <c r="BK157" i="2"/>
  <c r="BK154" i="2"/>
  <c r="J149" i="2"/>
  <c r="J147" i="2"/>
  <c r="J143" i="2"/>
  <c r="BK314" i="2"/>
  <c r="BK309" i="2"/>
  <c r="J307" i="2"/>
  <c r="J304" i="2"/>
  <c r="J303" i="2"/>
  <c r="J301" i="2"/>
  <c r="J298" i="2"/>
  <c r="J297" i="2"/>
  <c r="BK293" i="2"/>
  <c r="J289" i="2"/>
  <c r="BK288" i="2"/>
  <c r="BK287" i="2"/>
  <c r="BK286" i="2"/>
  <c r="BK284" i="2"/>
  <c r="BK281" i="2"/>
  <c r="BK277" i="2"/>
  <c r="J275" i="2"/>
  <c r="J274" i="2"/>
  <c r="J271" i="2"/>
  <c r="J269" i="2"/>
  <c r="J263" i="2"/>
  <c r="J262" i="2"/>
  <c r="BK260" i="2"/>
  <c r="J257" i="2"/>
  <c r="J255" i="2"/>
  <c r="J253" i="2"/>
  <c r="BK251" i="2"/>
  <c r="J250" i="2"/>
  <c r="J248" i="2"/>
  <c r="BK242" i="2"/>
  <c r="BK240" i="2"/>
  <c r="BK236" i="2"/>
  <c r="J233" i="2"/>
  <c r="BK228" i="2"/>
  <c r="J227" i="2"/>
  <c r="J226" i="2"/>
  <c r="J223" i="2"/>
  <c r="J221" i="2"/>
  <c r="J217" i="2"/>
  <c r="BK216" i="2"/>
  <c r="J215" i="2"/>
  <c r="J213" i="2"/>
  <c r="J209" i="2"/>
  <c r="J208" i="2"/>
  <c r="J207" i="2"/>
  <c r="J205" i="2"/>
  <c r="J204" i="2"/>
  <c r="BK203" i="2"/>
  <c r="J200" i="2"/>
  <c r="J197" i="2"/>
  <c r="BK196" i="2"/>
  <c r="J195" i="2"/>
  <c r="J194" i="2"/>
  <c r="J193" i="2"/>
  <c r="BK191" i="2"/>
  <c r="BK190" i="2"/>
  <c r="BK188" i="2"/>
  <c r="BK186" i="2"/>
  <c r="J185" i="2"/>
  <c r="J184" i="2"/>
  <c r="BK183" i="2"/>
  <c r="BK181" i="2"/>
  <c r="BK175" i="2"/>
  <c r="J174" i="2"/>
  <c r="J173" i="2"/>
  <c r="BK171" i="2"/>
  <c r="J170" i="2"/>
  <c r="J168" i="2"/>
  <c r="BK167" i="2"/>
  <c r="BK163" i="2"/>
  <c r="BK162" i="2"/>
  <c r="J159" i="2"/>
  <c r="BK158" i="2"/>
  <c r="BK156" i="2"/>
  <c r="BK152" i="2"/>
  <c r="BK151" i="2"/>
  <c r="BK145" i="2"/>
  <c r="BK143" i="2"/>
  <c r="BK319" i="2"/>
  <c r="J319" i="2"/>
  <c r="BK318" i="2"/>
  <c r="BK316" i="2"/>
  <c r="J315" i="2"/>
  <c r="J312" i="2"/>
  <c r="BK310" i="2"/>
  <c r="BK306" i="2"/>
  <c r="J305" i="2"/>
  <c r="BK304" i="2"/>
  <c r="BK303" i="2"/>
  <c r="BK299" i="2"/>
  <c r="BK297" i="2"/>
  <c r="BK295" i="2"/>
  <c r="J294" i="2"/>
  <c r="J293" i="2"/>
  <c r="BK291" i="2"/>
  <c r="BK289" i="2"/>
  <c r="J282" i="2"/>
  <c r="J281" i="2"/>
  <c r="J278" i="2"/>
  <c r="J276" i="2"/>
  <c r="BK273" i="2"/>
  <c r="BK272" i="2"/>
  <c r="BK270" i="2"/>
  <c r="BK268" i="2"/>
  <c r="BK265" i="2"/>
  <c r="BK263" i="2"/>
  <c r="J259" i="2"/>
  <c r="BK258" i="2"/>
  <c r="J254" i="2"/>
  <c r="BK250" i="2"/>
  <c r="BK246" i="2"/>
  <c r="BK244" i="2"/>
  <c r="BK239" i="2"/>
  <c r="BK235" i="2"/>
  <c r="J234" i="2"/>
  <c r="BK233" i="2"/>
  <c r="J228" i="2"/>
  <c r="BK227" i="2"/>
  <c r="J220" i="2"/>
  <c r="BK219" i="2"/>
  <c r="BK218" i="2"/>
  <c r="J214" i="2"/>
  <c r="J211" i="2"/>
  <c r="BK210" i="2"/>
  <c r="BK209" i="2"/>
  <c r="BK208" i="2"/>
  <c r="J206" i="2"/>
  <c r="BK204" i="2"/>
  <c r="J203" i="2"/>
  <c r="BK201" i="2"/>
  <c r="BK200" i="2"/>
  <c r="J199" i="2"/>
  <c r="BK197" i="2"/>
  <c r="J196" i="2"/>
  <c r="BK193" i="2"/>
  <c r="J189" i="2"/>
  <c r="J188" i="2"/>
  <c r="BK184" i="2"/>
  <c r="J181" i="2"/>
  <c r="BK180" i="2"/>
  <c r="J179" i="2"/>
  <c r="J178" i="2"/>
  <c r="J177" i="2"/>
  <c r="J176" i="2"/>
  <c r="J175" i="2"/>
  <c r="J169" i="2"/>
  <c r="BK166" i="2"/>
  <c r="BK165" i="2"/>
  <c r="J162" i="2"/>
  <c r="BK161" i="2"/>
  <c r="J160" i="2"/>
  <c r="J157" i="2"/>
  <c r="BK155" i="2"/>
  <c r="J153" i="2"/>
  <c r="BK149" i="2"/>
  <c r="BK148" i="2"/>
  <c r="BK147" i="2"/>
  <c r="J146" i="2"/>
  <c r="J145" i="2"/>
  <c r="J144" i="2"/>
  <c r="AS94" i="1"/>
  <c r="J314" i="2"/>
  <c r="BK312" i="2"/>
  <c r="J311" i="2"/>
  <c r="J310" i="2"/>
  <c r="J309" i="2"/>
  <c r="BK307" i="2"/>
  <c r="J306" i="2"/>
  <c r="BK300" i="2"/>
  <c r="J299" i="2"/>
  <c r="J295" i="2"/>
  <c r="BK294" i="2"/>
  <c r="J290" i="2"/>
  <c r="J288" i="2"/>
  <c r="J287" i="2"/>
  <c r="BK285" i="2"/>
  <c r="BK282" i="2"/>
  <c r="BK279" i="2"/>
  <c r="J277" i="2"/>
  <c r="BK275" i="2"/>
  <c r="J273" i="2"/>
  <c r="BK271" i="2"/>
  <c r="J270" i="2"/>
  <c r="J268" i="2"/>
  <c r="J266" i="2"/>
  <c r="J264" i="2"/>
  <c r="BK262" i="2"/>
  <c r="J260" i="2"/>
  <c r="J258" i="2"/>
  <c r="BK256" i="2"/>
  <c r="BK252" i="2"/>
  <c r="BK249" i="2"/>
  <c r="J245" i="2"/>
  <c r="BK243" i="2"/>
  <c r="BK241" i="2"/>
  <c r="J239" i="2"/>
  <c r="J238" i="2"/>
  <c r="J236" i="2"/>
  <c r="J235" i="2"/>
  <c r="J230" i="2"/>
  <c r="J225" i="2"/>
  <c r="BK224" i="2"/>
  <c r="BK223" i="2"/>
  <c r="J222" i="2"/>
  <c r="J219" i="2"/>
  <c r="J218" i="2"/>
  <c r="J216" i="2"/>
  <c r="BK214" i="2"/>
  <c r="J212" i="2"/>
  <c r="J210" i="2"/>
  <c r="BK207" i="2"/>
  <c r="BK202" i="2"/>
  <c r="BK198" i="2"/>
  <c r="BK195" i="2"/>
  <c r="BK194" i="2"/>
  <c r="J192" i="2"/>
  <c r="J191" i="2"/>
  <c r="J190" i="2"/>
  <c r="BK187" i="2"/>
  <c r="BK176" i="2"/>
  <c r="BK173" i="2"/>
  <c r="J172" i="2"/>
  <c r="J171" i="2"/>
  <c r="J166" i="2"/>
  <c r="J165" i="2"/>
  <c r="J161" i="2"/>
  <c r="J158" i="2"/>
  <c r="J156" i="2"/>
  <c r="J155" i="2"/>
  <c r="J154" i="2"/>
  <c r="BK153" i="2"/>
  <c r="J152" i="2"/>
  <c r="J151" i="2"/>
  <c r="J148" i="2"/>
  <c r="BK146" i="2"/>
  <c r="BK144" i="2"/>
  <c r="AK27" i="1"/>
  <c r="P141" i="2" l="1"/>
  <c r="P140" i="2" s="1"/>
  <c r="T140" i="2"/>
  <c r="R140" i="2"/>
  <c r="BK150" i="2"/>
  <c r="J150" i="2" s="1"/>
  <c r="J99" i="2" s="1"/>
  <c r="BK232" i="2"/>
  <c r="J232" i="2" s="1"/>
  <c r="J104" i="2" s="1"/>
  <c r="BK142" i="2"/>
  <c r="BK164" i="2"/>
  <c r="J164" i="2" s="1"/>
  <c r="J100" i="2" s="1"/>
  <c r="BK182" i="2"/>
  <c r="J182" i="2" s="1"/>
  <c r="J101" i="2" s="1"/>
  <c r="BK237" i="2"/>
  <c r="J237" i="2" s="1"/>
  <c r="J105" i="2" s="1"/>
  <c r="BK247" i="2"/>
  <c r="J247" i="2" s="1"/>
  <c r="J106" i="2" s="1"/>
  <c r="BK261" i="2"/>
  <c r="J261" i="2" s="1"/>
  <c r="J107" i="2" s="1"/>
  <c r="BK267" i="2"/>
  <c r="J267" i="2" s="1"/>
  <c r="J108" i="2" s="1"/>
  <c r="BK280" i="2"/>
  <c r="J280" i="2" s="1"/>
  <c r="J109" i="2" s="1"/>
  <c r="BK283" i="2"/>
  <c r="J283" i="2" s="1"/>
  <c r="J110" i="2" s="1"/>
  <c r="BK292" i="2"/>
  <c r="J292" i="2" s="1"/>
  <c r="J111" i="2" s="1"/>
  <c r="BK296" i="2"/>
  <c r="J296" i="2" s="1"/>
  <c r="J112" i="2" s="1"/>
  <c r="BK302" i="2"/>
  <c r="J302" i="2" s="1"/>
  <c r="J113" i="2" s="1"/>
  <c r="BK308" i="2"/>
  <c r="J308" i="2" s="1"/>
  <c r="J114" i="2" s="1"/>
  <c r="BK313" i="2"/>
  <c r="J313" i="2" s="1"/>
  <c r="J115" i="2" s="1"/>
  <c r="BK317" i="2"/>
  <c r="J317" i="2" s="1"/>
  <c r="J116" i="2" s="1"/>
  <c r="F136" i="2"/>
  <c r="BF147" i="2"/>
  <c r="BF149" i="2"/>
  <c r="BF153" i="2"/>
  <c r="BF154" i="2"/>
  <c r="BF155" i="2"/>
  <c r="BF157" i="2"/>
  <c r="BF163" i="2"/>
  <c r="BF168" i="2"/>
  <c r="BF170" i="2"/>
  <c r="BF171" i="2"/>
  <c r="BF172" i="2"/>
  <c r="BF186" i="2"/>
  <c r="BF190" i="2"/>
  <c r="BF191" i="2"/>
  <c r="BF201" i="2"/>
  <c r="BF209" i="2"/>
  <c r="BF210" i="2"/>
  <c r="BF211" i="2"/>
  <c r="BF215" i="2"/>
  <c r="BF216" i="2"/>
  <c r="BF217" i="2"/>
  <c r="BF219" i="2"/>
  <c r="BF223" i="2"/>
  <c r="BF228" i="2"/>
  <c r="BF234" i="2"/>
  <c r="BF235" i="2"/>
  <c r="BF236" i="2"/>
  <c r="BF238" i="2"/>
  <c r="BF242" i="2"/>
  <c r="BF259" i="2"/>
  <c r="BF265" i="2"/>
  <c r="BF272" i="2"/>
  <c r="BF293" i="2"/>
  <c r="BF294" i="2"/>
  <c r="BF307" i="2"/>
  <c r="BF310" i="2"/>
  <c r="BF312" i="2"/>
  <c r="J134" i="2"/>
  <c r="BF143" i="2"/>
  <c r="BF145" i="2"/>
  <c r="BF146" i="2"/>
  <c r="BF152" i="2"/>
  <c r="BF156" i="2"/>
  <c r="BF158" i="2"/>
  <c r="BF159" i="2"/>
  <c r="BF161" i="2"/>
  <c r="BF174" i="2"/>
  <c r="BF176" i="2"/>
  <c r="BF177" i="2"/>
  <c r="BF178" i="2"/>
  <c r="BF180" i="2"/>
  <c r="BF183" i="2"/>
  <c r="BF194" i="2"/>
  <c r="BF198" i="2"/>
  <c r="BF199" i="2"/>
  <c r="BF205" i="2"/>
  <c r="BF208" i="2"/>
  <c r="BF213" i="2"/>
  <c r="BF221" i="2"/>
  <c r="BF224" i="2"/>
  <c r="BF226" i="2"/>
  <c r="BF227" i="2"/>
  <c r="BF230" i="2"/>
  <c r="BF233" i="2"/>
  <c r="BF243" i="2"/>
  <c r="BF244" i="2"/>
  <c r="BF257" i="2"/>
  <c r="BF266" i="2"/>
  <c r="BF269" i="2"/>
  <c r="BF275" i="2"/>
  <c r="BF277" i="2"/>
  <c r="BF281" i="2"/>
  <c r="BF295" i="2"/>
  <c r="BF298" i="2"/>
  <c r="BF304" i="2"/>
  <c r="BF305" i="2"/>
  <c r="BF306" i="2"/>
  <c r="BF314" i="2"/>
  <c r="BF318" i="2"/>
  <c r="BF319" i="2"/>
  <c r="BF144" i="2"/>
  <c r="BF151" i="2"/>
  <c r="BF160" i="2"/>
  <c r="BF165" i="2"/>
  <c r="BF167" i="2"/>
  <c r="BF169" i="2"/>
  <c r="BF173" i="2"/>
  <c r="BF175" i="2"/>
  <c r="BF181" i="2"/>
  <c r="BF185" i="2"/>
  <c r="BF189" i="2"/>
  <c r="BF192" i="2"/>
  <c r="BF193" i="2"/>
  <c r="BF195" i="2"/>
  <c r="BF196" i="2"/>
  <c r="BF202" i="2"/>
  <c r="BF204" i="2"/>
  <c r="BF206" i="2"/>
  <c r="BF207" i="2"/>
  <c r="BF214" i="2"/>
  <c r="BF218" i="2"/>
  <c r="BF222" i="2"/>
  <c r="BF225" i="2"/>
  <c r="BF246" i="2"/>
  <c r="BF250" i="2"/>
  <c r="BF252" i="2"/>
  <c r="BF254" i="2"/>
  <c r="BF258" i="2"/>
  <c r="BF260" i="2"/>
  <c r="BF262" i="2"/>
  <c r="BF264" i="2"/>
  <c r="BF270" i="2"/>
  <c r="BF274" i="2"/>
  <c r="BF276" i="2"/>
  <c r="BF286" i="2"/>
  <c r="BF287" i="2"/>
  <c r="BF289" i="2"/>
  <c r="BF297" i="2"/>
  <c r="BF300" i="2"/>
  <c r="BF301" i="2"/>
  <c r="BF303" i="2"/>
  <c r="BF311" i="2"/>
  <c r="BK229" i="2"/>
  <c r="J229" i="2" s="1"/>
  <c r="J102" i="2" s="1"/>
  <c r="E85" i="2"/>
  <c r="F92" i="2"/>
  <c r="BF148" i="2"/>
  <c r="BF162" i="2"/>
  <c r="BF166" i="2"/>
  <c r="BF179" i="2"/>
  <c r="BF184" i="2"/>
  <c r="BF187" i="2"/>
  <c r="BF188" i="2"/>
  <c r="BF197" i="2"/>
  <c r="BF200" i="2"/>
  <c r="BF203" i="2"/>
  <c r="BF212" i="2"/>
  <c r="BF220" i="2"/>
  <c r="BF239" i="2"/>
  <c r="BF240" i="2"/>
  <c r="BF241" i="2"/>
  <c r="BF245" i="2"/>
  <c r="BF248" i="2"/>
  <c r="BF249" i="2"/>
  <c r="BF251" i="2"/>
  <c r="BF253" i="2"/>
  <c r="BF255" i="2"/>
  <c r="BF256" i="2"/>
  <c r="BF263" i="2"/>
  <c r="BF268" i="2"/>
  <c r="BF271" i="2"/>
  <c r="BF273" i="2"/>
  <c r="BF278" i="2"/>
  <c r="BF279" i="2"/>
  <c r="BF282" i="2"/>
  <c r="BF284" i="2"/>
  <c r="BF285" i="2"/>
  <c r="BF288" i="2"/>
  <c r="BF290" i="2"/>
  <c r="BF291" i="2"/>
  <c r="BF299" i="2"/>
  <c r="BF309" i="2"/>
  <c r="BF315" i="2"/>
  <c r="BF316" i="2"/>
  <c r="F35" i="2"/>
  <c r="AZ95" i="1" s="1"/>
  <c r="AZ94" i="1" s="1"/>
  <c r="AV94" i="1" s="1"/>
  <c r="AK32" i="1" s="1"/>
  <c r="F39" i="2"/>
  <c r="BD95" i="1" s="1"/>
  <c r="BD94" i="1" s="1"/>
  <c r="W36" i="1" s="1"/>
  <c r="F37" i="2"/>
  <c r="BB95" i="1" s="1"/>
  <c r="BB94" i="1" s="1"/>
  <c r="AX94" i="1" s="1"/>
  <c r="F38" i="2"/>
  <c r="BC95" i="1" s="1"/>
  <c r="BC94" i="1" s="1"/>
  <c r="AY94" i="1" s="1"/>
  <c r="J35" i="2"/>
  <c r="AV95" i="1" s="1"/>
  <c r="BK141" i="2" l="1"/>
  <c r="J141" i="2" s="1"/>
  <c r="J97" i="2" s="1"/>
  <c r="J142" i="2"/>
  <c r="J98" i="2" s="1"/>
  <c r="BK231" i="2"/>
  <c r="J231" i="2" s="1"/>
  <c r="J103" i="2" s="1"/>
  <c r="W34" i="1"/>
  <c r="F36" i="2"/>
  <c r="BA95" i="1" s="1"/>
  <c r="BA94" i="1" s="1"/>
  <c r="W33" i="1" s="1"/>
  <c r="W32" i="1"/>
  <c r="W35" i="1"/>
  <c r="J36" i="2"/>
  <c r="AW95" i="1" s="1"/>
  <c r="AT95" i="1" s="1"/>
  <c r="AU95" i="1" l="1"/>
  <c r="AU94" i="1" s="1"/>
  <c r="BK140" i="2"/>
  <c r="J140" i="2" s="1"/>
  <c r="J96" i="2" s="1"/>
  <c r="J121" i="2" s="1"/>
  <c r="AW94" i="1"/>
  <c r="AK33" i="1" s="1"/>
  <c r="J30" i="2" l="1"/>
  <c r="J32" i="2" s="1"/>
  <c r="AG95" i="1" s="1"/>
  <c r="AG94" i="1" s="1"/>
  <c r="AK26" i="1" s="1"/>
  <c r="AK29" i="1" s="1"/>
  <c r="AK38" i="1" s="1"/>
  <c r="AT94" i="1"/>
  <c r="AN94" i="1" l="1"/>
  <c r="AN99" i="1" s="1"/>
  <c r="J41" i="2"/>
  <c r="AN95" i="1"/>
  <c r="AG99" i="1"/>
</calcChain>
</file>

<file path=xl/sharedStrings.xml><?xml version="1.0" encoding="utf-8"?>
<sst xmlns="http://schemas.openxmlformats.org/spreadsheetml/2006/main" count="2640" uniqueCount="812">
  <si>
    <t>Export Komplet</t>
  </si>
  <si>
    <t/>
  </si>
  <si>
    <t>2.0</t>
  </si>
  <si>
    <t>False</t>
  </si>
  <si>
    <t>{86969c65-7b2e-43ff-8c71-3ac430969b99}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</si>
  <si>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</si>
  <si>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</si>
  <si>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</si>
  <si>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</si>
  <si>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</si>
  <si>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</si>
  <si>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20/12</t>
  </si>
  <si>
    <t>Stavba:</t>
  </si>
  <si>
    <t>Nadstavba hygienických zariadení a šatní pre MŠ Kysak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</si>
  <si>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</si>
  <si>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</si>
  <si>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</si>
  <si>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</si>
  <si>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</si>
  <si>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</si>
  <si>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</si>
  <si>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</si>
  <si>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</si>
  <si>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</si>
  <si>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Ing. Smutelovičová Miriam</t>
  </si>
  <si>
    <t>True</t>
  </si>
  <si>
    <t>0,01</t>
  </si>
  <si>
    <t>Spracovateľ:</t>
  </si>
  <si>
    <t>Ing. Románeková Eva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</si>
  <si>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</si>
  <si>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</si>
  <si>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</si>
  <si>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</si>
  <si>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</si>
  <si>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</si>
  <si>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</si>
  <si>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</si>
  <si>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</si>
  <si>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</si>
  <si>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</si>
  <si>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</si>
  <si>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</si>
  <si>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</si>
  <si>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</si>
  <si>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</si>
  <si>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</si>
  <si>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</si>
  <si>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</si>
  <si>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</si>
  <si>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</si>
  <si>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</si>
  <si>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</si>
  <si>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</si>
  <si>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</si>
  <si>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</si>
  <si>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</si>
  <si>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</si>
  <si>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</si>
  <si>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</si>
  <si>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</si>
  <si>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</si>
  <si>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</si>
  <si>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</si>
  <si>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</si>
  <si>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</si>
  <si>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</si>
  <si>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</si>
  <si>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</si>
  <si>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</si>
  <si>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</si>
  <si>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</si>
  <si>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</si>
  <si>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</si>
  <si>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</si>
  <si>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</si>
  <si>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</si>
  <si>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</si>
  <si>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AST</t>
  </si>
  <si>
    <t>Architektúra a statika</t>
  </si>
  <si>
    <t>STA</t>
  </si>
  <si>
    <t>1</t>
  </si>
  <si>
    <t>{9173f0b9-798b-46ee-805f-68544f86e59c}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</si>
  <si>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</si>
  <si>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</si>
  <si>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</si>
  <si>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</si>
  <si>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</si>
  <si>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</si>
  <si>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AST - Architektúra a statika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</si>
  <si>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</si>
  <si>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</si>
  <si>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</si>
  <si>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</si>
  <si>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</si>
  <si>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</si>
  <si>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</si>
  <si>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</si>
  <si>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</si>
  <si>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</si>
  <si>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</si>
  <si>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</si>
  <si>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</si>
  <si>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</si>
  <si>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</si>
  <si>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</si>
  <si>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</si>
  <si>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</si>
  <si>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</si>
  <si>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</si>
  <si>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</si>
  <si>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</si>
  <si>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</si>
  <si>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</si>
  <si>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</si>
  <si>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</si>
  <si>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Maľby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</si>
  <si>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</si>
  <si>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</si>
  <si>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</si>
  <si>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</si>
  <si>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</si>
  <si>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</si>
  <si>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</si>
  <si>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</si>
  <si>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</si>
  <si>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</si>
  <si>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</si>
  <si>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</si>
  <si>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</si>
  <si>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</si>
  <si>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</si>
  <si>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</si>
  <si>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</si>
  <si>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</si>
  <si>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</si>
  <si>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311272511</t>
  </si>
  <si>
    <t>Murivo nosné (m3) z tvárnic YTONG hr. 250 mm, na MVC a maltu YTONG (250x249x599)</t>
  </si>
  <si>
    <t>m3</t>
  </si>
  <si>
    <t>4</t>
  </si>
  <si>
    <t>2</t>
  </si>
  <si>
    <t>-896030821</t>
  </si>
  <si>
    <t>311273119</t>
  </si>
  <si>
    <t>Murivo nosné (m3) z tvárnic YTONG Standard hr. 375 mm P2-400 PDK, na MVC a maltu YTONG (375x249x599)</t>
  </si>
  <si>
    <t>-1993203007</t>
  </si>
  <si>
    <t>317162137</t>
  </si>
  <si>
    <t>Keramický preklad POROTHERM KPP 7, šírky 70 mm, výšky 238 mm, dĺžky 2500 mm</t>
  </si>
  <si>
    <t>ks</t>
  </si>
  <si>
    <t>-408229950</t>
  </si>
  <si>
    <t>317165244</t>
  </si>
  <si>
    <t>Nosný preklad YTONG šírky 375 mm, výšky 249 mm, dĺžky 2000 mm</t>
  </si>
  <si>
    <t>-1300700534</t>
  </si>
  <si>
    <t>5</t>
  </si>
  <si>
    <t>317165245</t>
  </si>
  <si>
    <t>Nosný preklad YTONG šírky 375 mm, výšky 249 mm, dĺžky 2250 mm</t>
  </si>
  <si>
    <t>-11991816</t>
  </si>
  <si>
    <t>6</t>
  </si>
  <si>
    <t>317165302</t>
  </si>
  <si>
    <t>Nenosný preklad YTONG šírky 125 mm, výšky 249 mm, dĺžky 1250 mm</t>
  </si>
  <si>
    <t>1219766858</t>
  </si>
  <si>
    <t>7</t>
  </si>
  <si>
    <t>342272103</t>
  </si>
  <si>
    <t>Priečky z tvárnic YTONG hr. 125 mm P2-500 hladkých, na MVC a maltu YTONG (125x249x599)</t>
  </si>
  <si>
    <t>m2</t>
  </si>
  <si>
    <t>-164477744</t>
  </si>
  <si>
    <t>Vodorovné konštrukcie</t>
  </si>
  <si>
    <t>8</t>
  </si>
  <si>
    <t>411321314.S</t>
  </si>
  <si>
    <t>Betón stropov doskových a trámových,  železový tr. C 20/25</t>
  </si>
  <si>
    <t>-413509288</t>
  </si>
  <si>
    <t>9</t>
  </si>
  <si>
    <t>411362021.S</t>
  </si>
  <si>
    <t>Výstuž stropov doskových, trámových, vložkových,konzolových alebo balkónových, zo zváraných sietí KARI</t>
  </si>
  <si>
    <t>t</t>
  </si>
  <si>
    <t>-510513125</t>
  </si>
  <si>
    <t>10</t>
  </si>
  <si>
    <t>413321315.S</t>
  </si>
  <si>
    <t>Betón nosníkov, železový tr. C 20/25</t>
  </si>
  <si>
    <t>-1618327427</t>
  </si>
  <si>
    <t>11</t>
  </si>
  <si>
    <t>413351109.S</t>
  </si>
  <si>
    <t>Debnenie nosníka zhotovenie-tradičné</t>
  </si>
  <si>
    <t>1935551038</t>
  </si>
  <si>
    <t>12</t>
  </si>
  <si>
    <t>413351110.S</t>
  </si>
  <si>
    <t>Debnenie nosníka odstránenie-tradičné</t>
  </si>
  <si>
    <t>-1660476433</t>
  </si>
  <si>
    <t>13</t>
  </si>
  <si>
    <t>413351215.S</t>
  </si>
  <si>
    <t>Podporná konštrukcia nosníkov výšky do 4 m zaťaženia do 20 kPa - zhotovenie</t>
  </si>
  <si>
    <t>2044975499</t>
  </si>
  <si>
    <t>14</t>
  </si>
  <si>
    <t>413351216.S</t>
  </si>
  <si>
    <t>Podporná konštrukcia nosníkov výšky do 4 m zaťaženia do 20 kPa - odstránenie</t>
  </si>
  <si>
    <t>-1124028866</t>
  </si>
  <si>
    <t>15</t>
  </si>
  <si>
    <t>417321414.S</t>
  </si>
  <si>
    <t>Betón stužujúcich pásov a vencov železový tr. C 20/25</t>
  </si>
  <si>
    <t>-408801065</t>
  </si>
  <si>
    <t>16</t>
  </si>
  <si>
    <t>417351115.S</t>
  </si>
  <si>
    <t>Debnenie bočníc stužujúcich pásov a vencov vrátane vzpier zhotovenie</t>
  </si>
  <si>
    <t>-802167740</t>
  </si>
  <si>
    <t>17</t>
  </si>
  <si>
    <t>417351116.S</t>
  </si>
  <si>
    <t>Debnenie bočníc stužujúcich pásov a vencov vrátane vzpier odstránenie</t>
  </si>
  <si>
    <t>1530305801</t>
  </si>
  <si>
    <t>18</t>
  </si>
  <si>
    <t>417361821.S</t>
  </si>
  <si>
    <t>Výstuž stužujúcich pásov a vencov z betonárskej ocele 10505</t>
  </si>
  <si>
    <t>1069109313</t>
  </si>
  <si>
    <t>19</t>
  </si>
  <si>
    <t>417391151.S</t>
  </si>
  <si>
    <t>Montáž obkladu betónových konštrukcií vykonaný súčasne s betónovaním extrudovaným polystyrénom</t>
  </si>
  <si>
    <t>-1252848183</t>
  </si>
  <si>
    <t>M</t>
  </si>
  <si>
    <t>283750000800</t>
  </si>
  <si>
    <t>Doska XPS STYRODUR 2800 C hr. 60 mm, zateplenie soklov, suterénov, podláh, ISOVER</t>
  </si>
  <si>
    <t>621315186</t>
  </si>
  <si>
    <t>Úpravy povrchov, podlahy, osadenie</t>
  </si>
  <si>
    <t>21</t>
  </si>
  <si>
    <t>611421331</t>
  </si>
  <si>
    <t>Oprava vnútorných vápenných omietok stropov železobetónových rovných tvárnicových a klenieb, opravovaná plocha nad 10 do 30 % štukových</t>
  </si>
  <si>
    <t>965965069</t>
  </si>
  <si>
    <t>22</t>
  </si>
  <si>
    <t>612421331</t>
  </si>
  <si>
    <t>Oprava vnútorných vápenných omietok stien, v množstve opravenej plochy nad 10 do 30 % štukových</t>
  </si>
  <si>
    <t>1821858698</t>
  </si>
  <si>
    <t>23</t>
  </si>
  <si>
    <t>612468552</t>
  </si>
  <si>
    <t>Vnútorná omietka stien YTONG hr. 10 mm</t>
  </si>
  <si>
    <t>-1022659408</t>
  </si>
  <si>
    <t>24</t>
  </si>
  <si>
    <t>612481119.S</t>
  </si>
  <si>
    <t>Potiahnutie vnútorných stien sklotextílnou mriežkou s celoplošným prilepením</t>
  </si>
  <si>
    <t>-1777833410</t>
  </si>
  <si>
    <t>25</t>
  </si>
  <si>
    <t>622460242.S</t>
  </si>
  <si>
    <t>Vonkajšia omietka stien vápennocementová jadrová (hrubá), hr. 15 mm</t>
  </si>
  <si>
    <t>-795384817</t>
  </si>
  <si>
    <t>26</t>
  </si>
  <si>
    <t>622466136</t>
  </si>
  <si>
    <t>Vonkajšia omietka stien vápennocementová hr. 15 mm</t>
  </si>
  <si>
    <t>-437963261</t>
  </si>
  <si>
    <t>27</t>
  </si>
  <si>
    <t>622481119.S</t>
  </si>
  <si>
    <t>Potiahnutie vonkajších stien sklotextílnou mriežkou s celoplošným prilepením</t>
  </si>
  <si>
    <t>-1661992578</t>
  </si>
  <si>
    <t>28</t>
  </si>
  <si>
    <t>622491402</t>
  </si>
  <si>
    <t>Fasádny náter dvojnásobný</t>
  </si>
  <si>
    <t>-108974205</t>
  </si>
  <si>
    <t>29</t>
  </si>
  <si>
    <t>632452217.S</t>
  </si>
  <si>
    <t>Cementový poter hr. 40 mm</t>
  </si>
  <si>
    <t>1959824284</t>
  </si>
  <si>
    <t>30</t>
  </si>
  <si>
    <t>632452618.S</t>
  </si>
  <si>
    <t>Cementová samonivelizačná stierka hr. 10 mm</t>
  </si>
  <si>
    <t>-1004608202</t>
  </si>
  <si>
    <t>31</t>
  </si>
  <si>
    <t>632452628.S</t>
  </si>
  <si>
    <t>Cementová samonivelizačná stierka hr. 20 mm</t>
  </si>
  <si>
    <t>-1815254733</t>
  </si>
  <si>
    <t>32</t>
  </si>
  <si>
    <t>642944121.S</t>
  </si>
  <si>
    <t>Dodatočná montáž oceľovej dverovej zárubne, plochy otvoru do 2,5 m2</t>
  </si>
  <si>
    <t>-1600584453</t>
  </si>
  <si>
    <t>33</t>
  </si>
  <si>
    <t>553310007100</t>
  </si>
  <si>
    <t>1547592006</t>
  </si>
  <si>
    <t>34</t>
  </si>
  <si>
    <t>553310007300</t>
  </si>
  <si>
    <t xml:space="preserve">Zárubňa oceľová 700x1970x125 mm </t>
  </si>
  <si>
    <t>-88218509</t>
  </si>
  <si>
    <t>35</t>
  </si>
  <si>
    <t>553310007600</t>
  </si>
  <si>
    <t xml:space="preserve">Zárubňa oceľová 800x1970x125 mm </t>
  </si>
  <si>
    <t>25740002</t>
  </si>
  <si>
    <t>36</t>
  </si>
  <si>
    <t>553310012400</t>
  </si>
  <si>
    <t>Zárubňa oceľová typ S 150 V/800 pre sadrokartón</t>
  </si>
  <si>
    <t>1602487059</t>
  </si>
  <si>
    <t>37</t>
  </si>
  <si>
    <t>553310011000</t>
  </si>
  <si>
    <t>Zárubňa oceľová typ S 100 V/600  pre sadrokartón</t>
  </si>
  <si>
    <t>-1936816401</t>
  </si>
  <si>
    <t>Ostatné konštrukcie a práce-búranie</t>
  </si>
  <si>
    <t>38</t>
  </si>
  <si>
    <t>919735122.S</t>
  </si>
  <si>
    <t>Rezanie betónu  hĺbky nad 50 do 100 mm</t>
  </si>
  <si>
    <t>m</t>
  </si>
  <si>
    <t>-788424400</t>
  </si>
  <si>
    <t>39</t>
  </si>
  <si>
    <t>941941041</t>
  </si>
  <si>
    <t>Montáž lešenia ľahkého pracovného radového s podlahami šírky nad 1,00 do 1,20 m, výšky do 10 m</t>
  </si>
  <si>
    <t>1749419040</t>
  </si>
  <si>
    <t>40</t>
  </si>
  <si>
    <t>941941291</t>
  </si>
  <si>
    <t>Príplatok za prvý a každý ďalší i začatý mesiac použitia lešenia ľahkého pracovného radového s podlahami šírky nad 1,00 do 1,20 m, výšky do 10 m</t>
  </si>
  <si>
    <t>998945801</t>
  </si>
  <si>
    <t>41</t>
  </si>
  <si>
    <t>941944841</t>
  </si>
  <si>
    <t>Demontáž lešenia ľahkého pracovného radového bez podláh šírky nad 1,00 do 1,20 m, výšky do 10 m</t>
  </si>
  <si>
    <t>883359534</t>
  </si>
  <si>
    <t>42</t>
  </si>
  <si>
    <t>941955002.S</t>
  </si>
  <si>
    <t>Lešenie ľahké pracovné pomocné s výškou lešeňovej podlahy nad 1,20 do 1,90 m</t>
  </si>
  <si>
    <t>-1396828121</t>
  </si>
  <si>
    <t>43</t>
  </si>
  <si>
    <t>953943121.S</t>
  </si>
  <si>
    <t>Osadenie drobných kovových predmetov do betónu pred zabetónovaním, hmotnosti do 1 kg/kus (bez dodávky)</t>
  </si>
  <si>
    <t>1367205817</t>
  </si>
  <si>
    <t>44</t>
  </si>
  <si>
    <t>5530011</t>
  </si>
  <si>
    <t>Kotvenie pomúrnice</t>
  </si>
  <si>
    <t>-979396006</t>
  </si>
  <si>
    <t>45</t>
  </si>
  <si>
    <t>959941111.S</t>
  </si>
  <si>
    <t>Chemická kotva do betónu, ŽB, s vyvŕtaním otvoru M10/135</t>
  </si>
  <si>
    <t>-1156817562</t>
  </si>
  <si>
    <t>46</t>
  </si>
  <si>
    <t>962031132</t>
  </si>
  <si>
    <t>Búranie priečok alebo vybúranie otvorov plochy nad 4 m2 z tehál pálených, plných alebo dutých hr. do 150 mm,  -0,19600t</t>
  </si>
  <si>
    <t>169327827</t>
  </si>
  <si>
    <t>47</t>
  </si>
  <si>
    <t>962032231</t>
  </si>
  <si>
    <t>Búranie muriva alebo vybúranie otvorov plochy nad 4 m2 nadzákladového z tehál pálených, vápenopieskových, cementových na maltu,  -1,90500t</t>
  </si>
  <si>
    <t>-526172190</t>
  </si>
  <si>
    <t>48</t>
  </si>
  <si>
    <t>965041341</t>
  </si>
  <si>
    <t>Búranie podkladov pod dlažby, liatych dlažieb a mazanín,škvarobetón hr.do 100 mm, plochy nad 4 m2 -1,60000t</t>
  </si>
  <si>
    <t>-630680653</t>
  </si>
  <si>
    <t>49</t>
  </si>
  <si>
    <t>965043341</t>
  </si>
  <si>
    <t>Búranie podkladov pod dlažby, liatych dlažieb a mazanín,betón s poterom,teracom hr.do 100 mm, plochy nad 4 m2  -2,20000t</t>
  </si>
  <si>
    <t>342154850</t>
  </si>
  <si>
    <t>50</t>
  </si>
  <si>
    <t>965061821</t>
  </si>
  <si>
    <t>Búranie dlažieb drevených,  -0,07000t</t>
  </si>
  <si>
    <t>-2121679859</t>
  </si>
  <si>
    <t>51</t>
  </si>
  <si>
    <t>965081412</t>
  </si>
  <si>
    <t>Búranie dlažieb z liateho teracca,  -0,03900t</t>
  </si>
  <si>
    <t>-1985741619</t>
  </si>
  <si>
    <t>52</t>
  </si>
  <si>
    <t>965082941</t>
  </si>
  <si>
    <t>Odstránenie násypu pod podlahami alebo na strechách,  -1,40000t</t>
  </si>
  <si>
    <t>962637663</t>
  </si>
  <si>
    <t>53</t>
  </si>
  <si>
    <t>968061125.S</t>
  </si>
  <si>
    <t>Vyvesenie dreveného dverného krídla do suti plochy do 2 m2, -0,02400t</t>
  </si>
  <si>
    <t>1355758750</t>
  </si>
  <si>
    <t>54</t>
  </si>
  <si>
    <t>968072455.S</t>
  </si>
  <si>
    <t>Vybúranie kovových dverových zárubní plochy do 2 m2,  -0,07600t</t>
  </si>
  <si>
    <t>-1056089377</t>
  </si>
  <si>
    <t>55</t>
  </si>
  <si>
    <t>968072641</t>
  </si>
  <si>
    <t>Vybúranie kovových stien plných s dverami,  -0,02500t</t>
  </si>
  <si>
    <t>631868474</t>
  </si>
  <si>
    <t>56</t>
  </si>
  <si>
    <t>968081115.S</t>
  </si>
  <si>
    <t>Demontáž okien plastových, 1 bm obvodu - 0,007t</t>
  </si>
  <si>
    <t>1869863907</t>
  </si>
  <si>
    <t>57</t>
  </si>
  <si>
    <t>971033631</t>
  </si>
  <si>
    <t>Vybúranie otvorov v murive tehl. plochy do 4 m2 hr. do 150 mm,  -0,27000t</t>
  </si>
  <si>
    <t>-1300477848</t>
  </si>
  <si>
    <t>58</t>
  </si>
  <si>
    <t>971033641</t>
  </si>
  <si>
    <t>Vybúranie otvorov v murive tehl. plochy do 4 m2 hr. do 300 mm,  -1,87500t</t>
  </si>
  <si>
    <t>43806393</t>
  </si>
  <si>
    <t>59</t>
  </si>
  <si>
    <t>971033651</t>
  </si>
  <si>
    <t>Vybúranie otvorov v murive tehl. plochy do 4 m2 hr. do 600 mm,  -1,87500t</t>
  </si>
  <si>
    <t>-1805349807</t>
  </si>
  <si>
    <t>60</t>
  </si>
  <si>
    <t>974031664</t>
  </si>
  <si>
    <t>Vysekávanie rýh v tehl. murive pre vťahov. nosníkov hĺbke do 150 mm,  -0,04200t</t>
  </si>
  <si>
    <t>-665551890</t>
  </si>
  <si>
    <t>61</t>
  </si>
  <si>
    <t>976081111.</t>
  </si>
  <si>
    <t>Vybúranie rebríka na strechu,  -0,00300t</t>
  </si>
  <si>
    <t>-873377476</t>
  </si>
  <si>
    <t>62</t>
  </si>
  <si>
    <t>9771411141</t>
  </si>
  <si>
    <t>Vrty pre kotvy do betónu priemeru 10 mm hĺbky 100 mm s vyplnením epoxidovým tmelom + výstuž</t>
  </si>
  <si>
    <t>422539023</t>
  </si>
  <si>
    <t>63</t>
  </si>
  <si>
    <t>978011141</t>
  </si>
  <si>
    <t>Otlčenie omietok stropov vnútorných vápenných alebo vápennocementových v rozsahu do 30 %,  -0,01000t</t>
  </si>
  <si>
    <t>1341695524</t>
  </si>
  <si>
    <t>64</t>
  </si>
  <si>
    <t>978013141</t>
  </si>
  <si>
    <t>Otlčenie omietok stien vnútorných vápenných alebo vápennocementových v rozsahu do 30 %,  -0,01000t</t>
  </si>
  <si>
    <t>1868029464</t>
  </si>
  <si>
    <t>65</t>
  </si>
  <si>
    <t>978013191</t>
  </si>
  <si>
    <t>Otlčenie omietok stien vnútorných vápenných alebo vápennocementových v rozsahu do 100 %,  -0,04600t</t>
  </si>
  <si>
    <t>-319067011</t>
  </si>
  <si>
    <t>66</t>
  </si>
  <si>
    <t>712300833.S</t>
  </si>
  <si>
    <t>Odstránenie povlakovej krytiny na strechách plochých 10° trojvrstvovej,  -0,01400t</t>
  </si>
  <si>
    <t>231332648</t>
  </si>
  <si>
    <t>67</t>
  </si>
  <si>
    <t>712300834.S</t>
  </si>
  <si>
    <t>Odstránenie povlakovej krytiny na strechách plochých do 10° každé ďalšie vrstvy,  -0,00600t</t>
  </si>
  <si>
    <t>1318155944</t>
  </si>
  <si>
    <t>68</t>
  </si>
  <si>
    <t>725110811.S</t>
  </si>
  <si>
    <t>Demontáž záchoda splachovacieho s nádržou alebo s tlakovým splachovačom,  -0,01933t</t>
  </si>
  <si>
    <t>súb.</t>
  </si>
  <si>
    <t>262305722</t>
  </si>
  <si>
    <t>69</t>
  </si>
  <si>
    <t>725122813.S</t>
  </si>
  <si>
    <t>Demontáž pisoára s nádržkou a 1 záchodom,  -0,01720t</t>
  </si>
  <si>
    <t>1963475353</t>
  </si>
  <si>
    <t>70</t>
  </si>
  <si>
    <t>725210821.S</t>
  </si>
  <si>
    <t>Demontáž umývadiel alebo umývadielok bez výtokovej armatúry,  -0,01946t</t>
  </si>
  <si>
    <t>1632136753</t>
  </si>
  <si>
    <t>71</t>
  </si>
  <si>
    <t>725330820.S</t>
  </si>
  <si>
    <t>Demontáž výlevky,  -0,03470t</t>
  </si>
  <si>
    <t>2040758872</t>
  </si>
  <si>
    <t>72</t>
  </si>
  <si>
    <t>725820810.S</t>
  </si>
  <si>
    <t>Demontáž batérie drezovej, umývadlovej,  -0,0026t</t>
  </si>
  <si>
    <t>-1740107430</t>
  </si>
  <si>
    <t>73</t>
  </si>
  <si>
    <t>7351218109</t>
  </si>
  <si>
    <t>Demontáž radiátora s prísl.</t>
  </si>
  <si>
    <t>kpl</t>
  </si>
  <si>
    <t>148921034</t>
  </si>
  <si>
    <t>74</t>
  </si>
  <si>
    <t>764352810</t>
  </si>
  <si>
    <t>Demontáž žľabov pododkvapových polkruhových so sklonom do 30st. rš 330 mm,  -0,00330t</t>
  </si>
  <si>
    <t>413044820</t>
  </si>
  <si>
    <t>75</t>
  </si>
  <si>
    <t>764410850</t>
  </si>
  <si>
    <t>Demontáž oplechovania parapetov rš od 100 do 330 mm,  -0,00135t</t>
  </si>
  <si>
    <t>-1201369342</t>
  </si>
  <si>
    <t>76</t>
  </si>
  <si>
    <t>764454801</t>
  </si>
  <si>
    <t>Demontáž odpadových rúr kruhových, s priemerom 75 a 100 mm,  -0,00226t</t>
  </si>
  <si>
    <t>691588794</t>
  </si>
  <si>
    <t>77</t>
  </si>
  <si>
    <t>767392803</t>
  </si>
  <si>
    <t>Demontáž krytín striech z plechov,  -0,00700t</t>
  </si>
  <si>
    <t>313186133</t>
  </si>
  <si>
    <t>78</t>
  </si>
  <si>
    <t>979081111</t>
  </si>
  <si>
    <t>Odvoz sutiny a vybúraných hmôt na skládku do 1 km</t>
  </si>
  <si>
    <t>-2006285287</t>
  </si>
  <si>
    <t>79</t>
  </si>
  <si>
    <t>979081121</t>
  </si>
  <si>
    <t>Odvoz sutiny a vybúraných hmôt na skládku za každý ďalší 1 km</t>
  </si>
  <si>
    <t>-549880427</t>
  </si>
  <si>
    <t>80</t>
  </si>
  <si>
    <t>979082111</t>
  </si>
  <si>
    <t>Vnútrostavenisková doprava sutiny a vybúraných hmôt do 10 m</t>
  </si>
  <si>
    <t>1193701030</t>
  </si>
  <si>
    <t>81</t>
  </si>
  <si>
    <t>979089012</t>
  </si>
  <si>
    <t>Poplatok za skladovanie - betón, tehly, dlaždice (17 01) ostatné</t>
  </si>
  <si>
    <t>-1440502069</t>
  </si>
  <si>
    <t>82</t>
  </si>
  <si>
    <t>979089212</t>
  </si>
  <si>
    <t>Poplatok za skladovanie - asf. pásy</t>
  </si>
  <si>
    <t>192545073</t>
  </si>
  <si>
    <t>83</t>
  </si>
  <si>
    <t>979089312</t>
  </si>
  <si>
    <t>Poplatok za skladovanie - kovy (výzisk)</t>
  </si>
  <si>
    <t>-160888216</t>
  </si>
  <si>
    <t>99</t>
  </si>
  <si>
    <t>Presun hmôt HSV</t>
  </si>
  <si>
    <t>84</t>
  </si>
  <si>
    <t>998011002</t>
  </si>
  <si>
    <t>Presun hmôt pre budovy (801, 803, 812), zvislá konštr. z tehál, tvárnic, z kovu výšky do 12 m</t>
  </si>
  <si>
    <t>-1253223662</t>
  </si>
  <si>
    <t>PSV</t>
  </si>
  <si>
    <t>Práce a dodávky PSV</t>
  </si>
  <si>
    <t>711</t>
  </si>
  <si>
    <t>Izolácie proti vode a vlhkosti</t>
  </si>
  <si>
    <t>85</t>
  </si>
  <si>
    <t>711113131</t>
  </si>
  <si>
    <t>Izolácie proti vode AQUAFIN 2K na ploche vodorovnej</t>
  </si>
  <si>
    <t>-1703833528</t>
  </si>
  <si>
    <t>86</t>
  </si>
  <si>
    <t>711113141</t>
  </si>
  <si>
    <t>Izolácia proti vode AQUAFIN-2K na ploche zvislej</t>
  </si>
  <si>
    <t>1733284692</t>
  </si>
  <si>
    <t>87</t>
  </si>
  <si>
    <t>245610003500</t>
  </si>
  <si>
    <t>Páska tesniaca špeciálna ASO-DICHTBAND 2000-S</t>
  </si>
  <si>
    <t>994622783</t>
  </si>
  <si>
    <t>88</t>
  </si>
  <si>
    <t>998711202.S</t>
  </si>
  <si>
    <t>Presun hmôt pre izoláciu proti vode v objektoch výšky nad 6 do 12 m</t>
  </si>
  <si>
    <t>%</t>
  </si>
  <si>
    <t>1629074767</t>
  </si>
  <si>
    <t>713</t>
  </si>
  <si>
    <t>Izolácie tepelné</t>
  </si>
  <si>
    <t>89</t>
  </si>
  <si>
    <t>713120010</t>
  </si>
  <si>
    <t>Zakrývanie tepelnej izolácie podláh fóliou</t>
  </si>
  <si>
    <t>-1076290215</t>
  </si>
  <si>
    <t>90</t>
  </si>
  <si>
    <t>283230011400</t>
  </si>
  <si>
    <t xml:space="preserve">Krycia PE fólia </t>
  </si>
  <si>
    <t>579508566</t>
  </si>
  <si>
    <t>91</t>
  </si>
  <si>
    <t>713122111</t>
  </si>
  <si>
    <t>Montáž tepelnej izolácie podláh polystyrénom, kladeným voľne v jednej vrstve</t>
  </si>
  <si>
    <t>617549758</t>
  </si>
  <si>
    <t>92</t>
  </si>
  <si>
    <t>283720000100</t>
  </si>
  <si>
    <t>Podlahový polystyrén EPS 100 S, hr. 40 mm</t>
  </si>
  <si>
    <t>839683992</t>
  </si>
  <si>
    <t>93</t>
  </si>
  <si>
    <t>283720008500</t>
  </si>
  <si>
    <t xml:space="preserve">Doska EPS 100S hr. 200 mm, na zateplenie podláh </t>
  </si>
  <si>
    <t>314233388</t>
  </si>
  <si>
    <t>94</t>
  </si>
  <si>
    <t>283720009300</t>
  </si>
  <si>
    <t>Doska EPS 150S hr. 150 mm, na zateplenie podláh</t>
  </si>
  <si>
    <t>-439169563</t>
  </si>
  <si>
    <t>95</t>
  </si>
  <si>
    <t>713161610</t>
  </si>
  <si>
    <t>Montáž tepelnej izolácie striech šikmých nad krokvy z minerálnej vlny hr. nad 10 cm</t>
  </si>
  <si>
    <t>-485637258</t>
  </si>
  <si>
    <t>96</t>
  </si>
  <si>
    <t>631650001100</t>
  </si>
  <si>
    <t>Pás ISOVER UNIROL PLUS, izolácia zo sklenej vlny hr.200mm</t>
  </si>
  <si>
    <t>-1070516036</t>
  </si>
  <si>
    <t>97</t>
  </si>
  <si>
    <t>998713202</t>
  </si>
  <si>
    <t>Presun hmôt pre izolácie tepelné v objektoch výšky nad 6 m do 12 m</t>
  </si>
  <si>
    <t>-1422694449</t>
  </si>
  <si>
    <t>762</t>
  </si>
  <si>
    <t>Konštrukcie tesárske</t>
  </si>
  <si>
    <t>98</t>
  </si>
  <si>
    <t>762313111.S</t>
  </si>
  <si>
    <t>Montáž oceľových spojovacích prostriedkov - svorníkov, skrutiek dĺžky do 150 mm</t>
  </si>
  <si>
    <t>1430193050</t>
  </si>
  <si>
    <t>55300011</t>
  </si>
  <si>
    <t>Oceľový svorník s príložnými uholníkmi</t>
  </si>
  <si>
    <t>-1255021954</t>
  </si>
  <si>
    <t>100</t>
  </si>
  <si>
    <t>762332120.S</t>
  </si>
  <si>
    <t>Montáž viazaných konštrukcií krovov striech z reziva priemernej plochy 120 - 224 cm2</t>
  </si>
  <si>
    <t>57152509</t>
  </si>
  <si>
    <t>101</t>
  </si>
  <si>
    <t>762341004.S</t>
  </si>
  <si>
    <t>Montáž debnenia jednoduchých striech, na krokvy a kontralaty z dosiek na zraz</t>
  </si>
  <si>
    <t>115993362</t>
  </si>
  <si>
    <t>102</t>
  </si>
  <si>
    <t>762341201.S</t>
  </si>
  <si>
    <t>Montáž latovania jednoduchých striech pre sklon do 60°</t>
  </si>
  <si>
    <t>-1933485791</t>
  </si>
  <si>
    <t>103</t>
  </si>
  <si>
    <t>762341252.S</t>
  </si>
  <si>
    <t>Montáž kontralát pre sklon od 22° do 35°</t>
  </si>
  <si>
    <t>-1263406890</t>
  </si>
  <si>
    <t>104</t>
  </si>
  <si>
    <t>605120007100.S</t>
  </si>
  <si>
    <t>Rezivo SM/JD</t>
  </si>
  <si>
    <t>1206848737</t>
  </si>
  <si>
    <t>105</t>
  </si>
  <si>
    <t>762361114</t>
  </si>
  <si>
    <t>Montáž hranolov pre tep. izol. z reziva do 120 cm2</t>
  </si>
  <si>
    <t>446517415</t>
  </si>
  <si>
    <t>106</t>
  </si>
  <si>
    <t>762395000.S</t>
  </si>
  <si>
    <t>Spojovacie prostriedky pre viazané konštrukcie krovov, debnenie a laťovanie, nadstrešné konštr., spádové kliny - svorky, dosky, klince, pásová oceľ, vruty</t>
  </si>
  <si>
    <t>-1375744010</t>
  </si>
  <si>
    <t>107</t>
  </si>
  <si>
    <t>762841210.S</t>
  </si>
  <si>
    <t>Montáž podbíjania stropov a striech rovných z hobľovaných dosiek na zraz, vrátane olištovania škár</t>
  </si>
  <si>
    <t>-1763058973</t>
  </si>
  <si>
    <t>108</t>
  </si>
  <si>
    <t>6119200052001</t>
  </si>
  <si>
    <t>Drevené obloženie - dosky hobľované hr. 25mm</t>
  </si>
  <si>
    <t>1642457868</t>
  </si>
  <si>
    <t>109</t>
  </si>
  <si>
    <t>762895000.S</t>
  </si>
  <si>
    <t>Spojovacie prostriedky pre záklop, stropnice, podbíjanie - klince, svorky</t>
  </si>
  <si>
    <t>-941515256</t>
  </si>
  <si>
    <t>110</t>
  </si>
  <si>
    <t>998762202.S</t>
  </si>
  <si>
    <t>Presun hmôt pre konštrukcie tesárske v objektoch výšky do 12 m</t>
  </si>
  <si>
    <t>1984832708</t>
  </si>
  <si>
    <t>763</t>
  </si>
  <si>
    <t>Konštrukcie - drevostavby</t>
  </si>
  <si>
    <t>111</t>
  </si>
  <si>
    <t>763115113</t>
  </si>
  <si>
    <t xml:space="preserve">Priečka SDK hr. 150 mm </t>
  </si>
  <si>
    <t>-1288887127</t>
  </si>
  <si>
    <t>112</t>
  </si>
  <si>
    <t>763115812</t>
  </si>
  <si>
    <t>Priečka SDK hr. 100 mm dvojito opláštená doskami RFI 12.5 mm</t>
  </si>
  <si>
    <t>416428949</t>
  </si>
  <si>
    <t>113</t>
  </si>
  <si>
    <t>763116541</t>
  </si>
  <si>
    <t xml:space="preserve">Inštalačná priečka SDK  hr. 250 mm dvojito opláštená doskami RFI 12.5 mm </t>
  </si>
  <si>
    <t>-249170195</t>
  </si>
  <si>
    <t>114</t>
  </si>
  <si>
    <t>763138250</t>
  </si>
  <si>
    <t>Protipožiarny podhľad SDK RF 15 mm ( El45/15) závesný, dvojúrovňová oceľová podkonštrukcia CD, TI 60 mm</t>
  </si>
  <si>
    <t>-957434922</t>
  </si>
  <si>
    <t>115</t>
  </si>
  <si>
    <t>998763403</t>
  </si>
  <si>
    <t>Presun hmôt pre sádrokartónové konštrukcie v stavbách(objektoch )výšky od 7 do 24 m</t>
  </si>
  <si>
    <t>63239626</t>
  </si>
  <si>
    <t>764</t>
  </si>
  <si>
    <t>Konštrukcie klampiarske</t>
  </si>
  <si>
    <t>116</t>
  </si>
  <si>
    <t>7640001</t>
  </si>
  <si>
    <t>Vyspádovanie žľabu pôvodnej strechy v smere nového zvodu</t>
  </si>
  <si>
    <t>1000161533</t>
  </si>
  <si>
    <t>117</t>
  </si>
  <si>
    <t>764311310</t>
  </si>
  <si>
    <t>Krytiny so stojatým falcom Maslen</t>
  </si>
  <si>
    <t>1673951436</t>
  </si>
  <si>
    <t>118</t>
  </si>
  <si>
    <t>764172073</t>
  </si>
  <si>
    <t xml:space="preserve">Odkvapové lemovanie </t>
  </si>
  <si>
    <t>-1345597159</t>
  </si>
  <si>
    <t>119</t>
  </si>
  <si>
    <t>55300031</t>
  </si>
  <si>
    <t>Odvetrací komín K88</t>
  </si>
  <si>
    <t>-970617850</t>
  </si>
  <si>
    <t>120</t>
  </si>
  <si>
    <t>764359221</t>
  </si>
  <si>
    <t>Kotlík žľabový, priemer 150 mm</t>
  </si>
  <si>
    <t>1895773332</t>
  </si>
  <si>
    <t>121</t>
  </si>
  <si>
    <t>764721114</t>
  </si>
  <si>
    <t>Záveterná lišta  z lakoplast. plechov rš. 250 mm</t>
  </si>
  <si>
    <t>-1784458736</t>
  </si>
  <si>
    <t>122</t>
  </si>
  <si>
    <t>764721115</t>
  </si>
  <si>
    <t>Lemovanie stien z lakoplast. plechov rš. 330 mm</t>
  </si>
  <si>
    <t>2061254589</t>
  </si>
  <si>
    <t>123</t>
  </si>
  <si>
    <t>764711113</t>
  </si>
  <si>
    <t>Oplechovanie parapetov z poplast. plechu r.š. 200 mm</t>
  </si>
  <si>
    <t>-1329415035</t>
  </si>
  <si>
    <t>124</t>
  </si>
  <si>
    <t>764751212</t>
  </si>
  <si>
    <t>Odpadová rúra zvodová kruhová rovná DN 100 mm MASLEN</t>
  </si>
  <si>
    <t>-1195084326</t>
  </si>
  <si>
    <t>125</t>
  </si>
  <si>
    <t>764761332</t>
  </si>
  <si>
    <t>Žľab pododkvapový polkruhový 150 mm, vrátane čela, hákov, rohov, kútov MASLEN</t>
  </si>
  <si>
    <t>1620055413</t>
  </si>
  <si>
    <t>126</t>
  </si>
  <si>
    <t>764900002</t>
  </si>
  <si>
    <t>Paropriepustná fólia pod strešnú krytinu MASLEN, kontaktná - 135g/m2</t>
  </si>
  <si>
    <t>-868179370</t>
  </si>
  <si>
    <t>127</t>
  </si>
  <si>
    <t>998764202</t>
  </si>
  <si>
    <t>Presun hmôt pre konštrukcie klampiarske v objektoch výšky nad 6 do 12 m</t>
  </si>
  <si>
    <t>561813026</t>
  </si>
  <si>
    <t>765</t>
  </si>
  <si>
    <t>Konštrukcie - krytiny tvrdé</t>
  </si>
  <si>
    <t>128</t>
  </si>
  <si>
    <t>765901142</t>
  </si>
  <si>
    <t>Strešná fólia paropriepustná</t>
  </si>
  <si>
    <t>1763766785</t>
  </si>
  <si>
    <t>129</t>
  </si>
  <si>
    <t>998765202</t>
  </si>
  <si>
    <t>Presun hmôt pre tvrdé krytiny v objektoch výšky nad 6 do 12 m</t>
  </si>
  <si>
    <t>-477965334</t>
  </si>
  <si>
    <t>766</t>
  </si>
  <si>
    <t>Konštrukcie stolárske</t>
  </si>
  <si>
    <t>130</t>
  </si>
  <si>
    <t>766621081.S</t>
  </si>
  <si>
    <t xml:space="preserve">Montáž okna plastového </t>
  </si>
  <si>
    <t>1436771137</t>
  </si>
  <si>
    <t>133</t>
  </si>
  <si>
    <t>611410004801</t>
  </si>
  <si>
    <t>Plastová zasklená stena vnútorná s 2-krídl. dverami a nadsvetlíkom, 1825x3400</t>
  </si>
  <si>
    <t>2091718993</t>
  </si>
  <si>
    <t>134</t>
  </si>
  <si>
    <t>766662112.S</t>
  </si>
  <si>
    <t>Montáž dverového krídla otočného jednokrídlového poldrážkového, do existujúcej zárubne, vrátane kovania</t>
  </si>
  <si>
    <t>-655910716</t>
  </si>
  <si>
    <t>135</t>
  </si>
  <si>
    <t>611610002200.S</t>
  </si>
  <si>
    <t>197317044</t>
  </si>
  <si>
    <t>136</t>
  </si>
  <si>
    <t>766694141.S</t>
  </si>
  <si>
    <t>Montáž parapetnej dosky plastovej šírky do 300 mm, dĺžky do 1000 mm</t>
  </si>
  <si>
    <t>2037321674</t>
  </si>
  <si>
    <t>137</t>
  </si>
  <si>
    <t>766694142.S</t>
  </si>
  <si>
    <t>Montáž parapetnej dosky plastovej šírky do 300 mm, dĺžky 1000-1600 mm</t>
  </si>
  <si>
    <t>1382987072</t>
  </si>
  <si>
    <t>138</t>
  </si>
  <si>
    <t>611560000200.S</t>
  </si>
  <si>
    <t>Parapetná doska plastová, šírka 200 mm</t>
  </si>
  <si>
    <t>78316272</t>
  </si>
  <si>
    <t>139</t>
  </si>
  <si>
    <t>998766202.S</t>
  </si>
  <si>
    <t>Presun hmot pre konštrukcie stolárske v objektoch výšky nad 6 do 12 m</t>
  </si>
  <si>
    <t>-1030829083</t>
  </si>
  <si>
    <t>767</t>
  </si>
  <si>
    <t>Konštrukcie doplnkové kovové</t>
  </si>
  <si>
    <t>140</t>
  </si>
  <si>
    <t>767995105</t>
  </si>
  <si>
    <t>Montáž ostatných atypických kovových stavebných doplnkových konštrukcií nad 50 do 100 kg</t>
  </si>
  <si>
    <t>kg</t>
  </si>
  <si>
    <t>-394500652</t>
  </si>
  <si>
    <t>141</t>
  </si>
  <si>
    <t>5530001</t>
  </si>
  <si>
    <t>Oceľové konštrukcie - nosníky I 120, U 80</t>
  </si>
  <si>
    <t>-873207260</t>
  </si>
  <si>
    <t>142</t>
  </si>
  <si>
    <t>998767202</t>
  </si>
  <si>
    <t>Presun hmôt pre kovové stavebné doplnkové konštrukcie v objektoch výšky nad 6 do 12 m</t>
  </si>
  <si>
    <t>-1470352589</t>
  </si>
  <si>
    <t>771</t>
  </si>
  <si>
    <t>Podlahy z dlaždíc</t>
  </si>
  <si>
    <t>143</t>
  </si>
  <si>
    <t>771415004</t>
  </si>
  <si>
    <t>Montáž soklíkov z obkladačiek do tmelu veľ. 300 x 80 mm</t>
  </si>
  <si>
    <t>1719522422</t>
  </si>
  <si>
    <t>144</t>
  </si>
  <si>
    <t>771575109</t>
  </si>
  <si>
    <t>Montáž podláh z dlaždíc keramických do tmelu veľ. 300 x 300 mm</t>
  </si>
  <si>
    <t>1902240199</t>
  </si>
  <si>
    <t>145</t>
  </si>
  <si>
    <t>597740003500</t>
  </si>
  <si>
    <t xml:space="preserve">Dlaždice keramické </t>
  </si>
  <si>
    <t>1505001007</t>
  </si>
  <si>
    <t>146</t>
  </si>
  <si>
    <t>77157999</t>
  </si>
  <si>
    <t>Príplatok za škárovanie farebnou škár. hmotou</t>
  </si>
  <si>
    <t>1929281963</t>
  </si>
  <si>
    <t>147</t>
  </si>
  <si>
    <t>998771202</t>
  </si>
  <si>
    <t>Presun hmôt pre podlahy z dlaždíc v objektoch výšky nad 6 do 12 m</t>
  </si>
  <si>
    <t>252333059</t>
  </si>
  <si>
    <t>775</t>
  </si>
  <si>
    <t>Podlahy vlysové a parketové</t>
  </si>
  <si>
    <t>148</t>
  </si>
  <si>
    <t>775413120</t>
  </si>
  <si>
    <t>Montáž podlahových soklíkov alebo líšt obvodových skrutkovaním</t>
  </si>
  <si>
    <t>1242058513</t>
  </si>
  <si>
    <t>149</t>
  </si>
  <si>
    <t>6119800951</t>
  </si>
  <si>
    <t xml:space="preserve">Lišta soklová </t>
  </si>
  <si>
    <t>-980896812</t>
  </si>
  <si>
    <t>150</t>
  </si>
  <si>
    <t>775550110</t>
  </si>
  <si>
    <t>Montáž podlahy z laminátových a drevených parkiet, click spoj, položená voľne</t>
  </si>
  <si>
    <t>1854001481</t>
  </si>
  <si>
    <t>151</t>
  </si>
  <si>
    <t>611980003065</t>
  </si>
  <si>
    <t>Podlaha plávajúca</t>
  </si>
  <si>
    <t>1430475610</t>
  </si>
  <si>
    <t>152</t>
  </si>
  <si>
    <t>998775202</t>
  </si>
  <si>
    <t>Presun hmôt pre podlahy vlysové a parketové v objektoch výšky nad 6 do 12 m</t>
  </si>
  <si>
    <t>-1012514451</t>
  </si>
  <si>
    <t>781</t>
  </si>
  <si>
    <t>Dokončovacie práce a obklady</t>
  </si>
  <si>
    <t>153</t>
  </si>
  <si>
    <t>781445018</t>
  </si>
  <si>
    <t xml:space="preserve">Montáž obkladov vnútor. stien z obkladačiek kladených do tmelu veľ. 200x200 mm </t>
  </si>
  <si>
    <t>-914080101</t>
  </si>
  <si>
    <t>154</t>
  </si>
  <si>
    <t>7814450191</t>
  </si>
  <si>
    <t>Príplatok za škárovanie</t>
  </si>
  <si>
    <t>-1812417336</t>
  </si>
  <si>
    <t>155</t>
  </si>
  <si>
    <t>5976583100</t>
  </si>
  <si>
    <t xml:space="preserve">Obkladačky keramické </t>
  </si>
  <si>
    <t>424334145</t>
  </si>
  <si>
    <t>156</t>
  </si>
  <si>
    <t>998781202</t>
  </si>
  <si>
    <t>Presun hmôt pre obklady keramické v objektoch výšky nad 6 do 12 m</t>
  </si>
  <si>
    <t>-1953427648</t>
  </si>
  <si>
    <t>783</t>
  </si>
  <si>
    <t>Nátery</t>
  </si>
  <si>
    <t>157</t>
  </si>
  <si>
    <t>783626200</t>
  </si>
  <si>
    <t>Nátery stolárskych výrobkov syntetické lazurovacím lakom 2x lakovaním</t>
  </si>
  <si>
    <t>-913177591</t>
  </si>
  <si>
    <t>158</t>
  </si>
  <si>
    <t>783782404</t>
  </si>
  <si>
    <t>Nátery tesárskych konštrukcií, povrchová impregnácia proti drevokaznému hmyzu, hubám a plesniam, jednonásobná</t>
  </si>
  <si>
    <t>873167415</t>
  </si>
  <si>
    <t>159</t>
  </si>
  <si>
    <t>783801812</t>
  </si>
  <si>
    <t>Odstránenie starých náterov z omietok oškrabaním s obrúsením stien</t>
  </si>
  <si>
    <t>1811648167</t>
  </si>
  <si>
    <t>784</t>
  </si>
  <si>
    <t>Maľby</t>
  </si>
  <si>
    <t>160</t>
  </si>
  <si>
    <t>784410100</t>
  </si>
  <si>
    <t>Penetrovanie jednonásobné jemnozrnných podkladov výšky do 3,80 m</t>
  </si>
  <si>
    <t>242289873</t>
  </si>
  <si>
    <t>161</t>
  </si>
  <si>
    <t>784430030</t>
  </si>
  <si>
    <t>Maľby akrylátové tónované dvojnásobné, ručne nanášané na jemnozrnný podklad výšky do 3,80 m</t>
  </si>
  <si>
    <t>-1753739123</t>
  </si>
  <si>
    <t>Zárubňa oceľová 900x1970x125 mm</t>
  </si>
  <si>
    <t>Dvere vnútorné jednokrídlové, šírka 700-900 mm, výplň DTD doska, povrch fólia, plné, kovanie</t>
  </si>
  <si>
    <t>Obec Kysak, 04481 Kysak 146</t>
  </si>
  <si>
    <t>1. pavilón ZŠ Kysak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</si>
</sst>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49" fontId="30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167" fontId="30" fillId="0" borderId="23" xfId="0" applyNumberFormat="1" applyFont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14" fontId="2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AN95" sqref="AN95:AP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 t="s">
        <v>11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80" t="s">
        <v>13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J8" s="1" t="s">
        <v>811</v>
      </c>
      <c r="K8" s="21" t="s">
        <v>17</v>
      </c>
      <c r="AK8" s="23" t="s">
        <v>18</v>
      </c>
      <c r="AN8" s="170">
        <v>43998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J10" s="1" t="s">
        <v>810</v>
      </c>
      <c r="AK10" s="23" t="s">
        <v>20</v>
      </c>
      <c r="AN10" s="21">
        <v>324400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21</v>
      </c>
      <c r="AN11" s="21">
        <v>2021244841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J13" s="169" t="s">
        <v>810</v>
      </c>
      <c r="AK13" s="23" t="s">
        <v>20</v>
      </c>
      <c r="AN13" s="168">
        <v>324400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21</v>
      </c>
      <c r="AN14" s="168">
        <v>2021244841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24</v>
      </c>
      <c r="AK17" s="23" t="s">
        <v>21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26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26</v>
      </c>
    </row>
    <row r="20" spans="1:71" s="1" customFormat="1" ht="18.399999999999999" customHeight="1">
      <c r="B20" s="17"/>
      <c r="E20" s="21" t="s">
        <v>28</v>
      </c>
      <c r="AK20" s="23" t="s">
        <v>21</v>
      </c>
      <c r="AN20" s="21" t="s">
        <v>1</v>
      </c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30</v>
      </c>
      <c r="AK26" s="182">
        <f>ROUND(AG94,2)</f>
        <v>0</v>
      </c>
      <c r="AL26" s="174"/>
      <c r="AM26" s="174"/>
      <c r="AN26" s="174"/>
      <c r="AO26" s="174"/>
      <c r="AR26" s="17"/>
    </row>
    <row r="27" spans="1:71" s="1" customFormat="1" ht="14.45" customHeight="1">
      <c r="B27" s="17"/>
      <c r="D27" s="26" t="s">
        <v>31</v>
      </c>
      <c r="AK27" s="182">
        <f>ROUND(AG97, 2)</f>
        <v>0</v>
      </c>
      <c r="AL27" s="182"/>
      <c r="AM27" s="182"/>
      <c r="AN27" s="182"/>
      <c r="AO27" s="182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77">
        <f>ROUND(AK26 + AK27, 2)</f>
        <v>0</v>
      </c>
      <c r="AL29" s="178"/>
      <c r="AM29" s="178"/>
      <c r="AN29" s="178"/>
      <c r="AO29" s="178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06" t="s">
        <v>33</v>
      </c>
      <c r="M31" s="206"/>
      <c r="N31" s="206"/>
      <c r="O31" s="206"/>
      <c r="P31" s="206"/>
      <c r="Q31" s="28"/>
      <c r="R31" s="28"/>
      <c r="S31" s="28"/>
      <c r="T31" s="28"/>
      <c r="U31" s="28"/>
      <c r="V31" s="28"/>
      <c r="W31" s="206" t="s">
        <v>34</v>
      </c>
      <c r="X31" s="206"/>
      <c r="Y31" s="206"/>
      <c r="Z31" s="206"/>
      <c r="AA31" s="206"/>
      <c r="AB31" s="206"/>
      <c r="AC31" s="206"/>
      <c r="AD31" s="206"/>
      <c r="AE31" s="206"/>
      <c r="AF31" s="28"/>
      <c r="AG31" s="28"/>
      <c r="AH31" s="28"/>
      <c r="AI31" s="28"/>
      <c r="AJ31" s="28"/>
      <c r="AK31" s="206" t="s">
        <v>35</v>
      </c>
      <c r="AL31" s="206"/>
      <c r="AM31" s="206"/>
      <c r="AN31" s="206"/>
      <c r="AO31" s="206"/>
      <c r="AP31" s="28"/>
      <c r="AQ31" s="28"/>
      <c r="AR31" s="29"/>
      <c r="BE31" s="28"/>
    </row>
    <row r="32" spans="1:71" s="3" customFormat="1" ht="14.45" customHeight="1">
      <c r="B32" s="33"/>
      <c r="D32" s="23" t="s">
        <v>36</v>
      </c>
      <c r="F32" s="23" t="s">
        <v>37</v>
      </c>
      <c r="L32" s="205">
        <v>0.2</v>
      </c>
      <c r="M32" s="204"/>
      <c r="N32" s="204"/>
      <c r="O32" s="204"/>
      <c r="P32" s="204"/>
      <c r="W32" s="203">
        <f>ROUND(AZ94 + SUM(CD97),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f>ROUND(AV94 + SUM(BY97), 2)</f>
        <v>0</v>
      </c>
      <c r="AL32" s="204"/>
      <c r="AM32" s="204"/>
      <c r="AN32" s="204"/>
      <c r="AO32" s="204"/>
      <c r="AR32" s="33"/>
    </row>
    <row r="33" spans="1:57" s="3" customFormat="1" ht="14.45" customHeight="1">
      <c r="B33" s="33"/>
      <c r="F33" s="23" t="s">
        <v>38</v>
      </c>
      <c r="L33" s="205">
        <v>0.2</v>
      </c>
      <c r="M33" s="204"/>
      <c r="N33" s="204"/>
      <c r="O33" s="204"/>
      <c r="P33" s="204"/>
      <c r="W33" s="203">
        <f>ROUND(BA94 + SUM(CE97),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f>ROUND(AW94 + SUM(BZ97), 2)</f>
        <v>0</v>
      </c>
      <c r="AL33" s="204"/>
      <c r="AM33" s="204"/>
      <c r="AN33" s="204"/>
      <c r="AO33" s="204"/>
      <c r="AR33" s="33"/>
    </row>
    <row r="34" spans="1:57" s="3" customFormat="1" ht="14.45" hidden="1" customHeight="1">
      <c r="B34" s="33"/>
      <c r="F34" s="23" t="s">
        <v>39</v>
      </c>
      <c r="L34" s="205">
        <v>0.2</v>
      </c>
      <c r="M34" s="204"/>
      <c r="N34" s="204"/>
      <c r="O34" s="204"/>
      <c r="P34" s="204"/>
      <c r="W34" s="203">
        <f>ROUND(BB94 + SUM(CF97), 2)</f>
        <v>0</v>
      </c>
      <c r="X34" s="204"/>
      <c r="Y34" s="204"/>
      <c r="Z34" s="204"/>
      <c r="AA34" s="204"/>
      <c r="AB34" s="204"/>
      <c r="AC34" s="204"/>
      <c r="AD34" s="204"/>
      <c r="AE34" s="204"/>
      <c r="AK34" s="203">
        <v>0</v>
      </c>
      <c r="AL34" s="204"/>
      <c r="AM34" s="204"/>
      <c r="AN34" s="204"/>
      <c r="AO34" s="204"/>
      <c r="AR34" s="33"/>
    </row>
    <row r="35" spans="1:57" s="3" customFormat="1" ht="14.45" hidden="1" customHeight="1">
      <c r="B35" s="33"/>
      <c r="F35" s="23" t="s">
        <v>40</v>
      </c>
      <c r="L35" s="205">
        <v>0.2</v>
      </c>
      <c r="M35" s="204"/>
      <c r="N35" s="204"/>
      <c r="O35" s="204"/>
      <c r="P35" s="204"/>
      <c r="W35" s="203">
        <f>ROUND(BC94 + SUM(CG97), 2)</f>
        <v>0</v>
      </c>
      <c r="X35" s="204"/>
      <c r="Y35" s="204"/>
      <c r="Z35" s="204"/>
      <c r="AA35" s="204"/>
      <c r="AB35" s="204"/>
      <c r="AC35" s="204"/>
      <c r="AD35" s="204"/>
      <c r="AE35" s="204"/>
      <c r="AK35" s="203">
        <v>0</v>
      </c>
      <c r="AL35" s="204"/>
      <c r="AM35" s="204"/>
      <c r="AN35" s="204"/>
      <c r="AO35" s="204"/>
      <c r="AR35" s="33"/>
    </row>
    <row r="36" spans="1:57" s="3" customFormat="1" ht="14.45" hidden="1" customHeight="1">
      <c r="B36" s="33"/>
      <c r="F36" s="23" t="s">
        <v>41</v>
      </c>
      <c r="L36" s="205">
        <v>0</v>
      </c>
      <c r="M36" s="204"/>
      <c r="N36" s="204"/>
      <c r="O36" s="204"/>
      <c r="P36" s="204"/>
      <c r="W36" s="203">
        <f>ROUND(BD94 + SUM(CH97), 2)</f>
        <v>0</v>
      </c>
      <c r="X36" s="204"/>
      <c r="Y36" s="204"/>
      <c r="Z36" s="204"/>
      <c r="AA36" s="204"/>
      <c r="AB36" s="204"/>
      <c r="AC36" s="204"/>
      <c r="AD36" s="204"/>
      <c r="AE36" s="204"/>
      <c r="AK36" s="203">
        <v>0</v>
      </c>
      <c r="AL36" s="204"/>
      <c r="AM36" s="204"/>
      <c r="AN36" s="204"/>
      <c r="AO36" s="204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42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43</v>
      </c>
      <c r="U38" s="36"/>
      <c r="V38" s="36"/>
      <c r="W38" s="36"/>
      <c r="X38" s="196" t="s">
        <v>44</v>
      </c>
      <c r="Y38" s="197"/>
      <c r="Z38" s="197"/>
      <c r="AA38" s="197"/>
      <c r="AB38" s="197"/>
      <c r="AC38" s="36"/>
      <c r="AD38" s="36"/>
      <c r="AE38" s="36"/>
      <c r="AF38" s="36"/>
      <c r="AG38" s="36"/>
      <c r="AH38" s="36"/>
      <c r="AI38" s="36"/>
      <c r="AJ38" s="36"/>
      <c r="AK38" s="198">
        <f>SUM(AK29:AK36)</f>
        <v>0</v>
      </c>
      <c r="AL38" s="197"/>
      <c r="AM38" s="197"/>
      <c r="AN38" s="197"/>
      <c r="AO38" s="199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45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46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1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47</v>
      </c>
      <c r="AI60" s="31"/>
      <c r="AJ60" s="31"/>
      <c r="AK60" s="31"/>
      <c r="AL60" s="31"/>
      <c r="AM60" s="41" t="s">
        <v>48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39" t="s">
        <v>49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50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1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47</v>
      </c>
      <c r="AI75" s="31"/>
      <c r="AJ75" s="31"/>
      <c r="AK75" s="31"/>
      <c r="AL75" s="31"/>
      <c r="AM75" s="41" t="s">
        <v>48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18" t="s">
        <v>51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3" t="s">
        <v>10</v>
      </c>
      <c r="L84" s="4" t="str">
        <f>K5</f>
        <v>20/12</v>
      </c>
      <c r="AR84" s="47"/>
    </row>
    <row r="85" spans="1:91" s="5" customFormat="1" ht="36.950000000000003" customHeight="1">
      <c r="B85" s="48"/>
      <c r="C85" s="49" t="s">
        <v>12</v>
      </c>
      <c r="L85" s="200" t="str">
        <f>K6</f>
        <v>Nadstavba hygienických zariadení a šatní pre MŠ Kysak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202">
        <f>IF(AN8= "","",AN8)</f>
        <v>43998</v>
      </c>
      <c r="AN87" s="202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3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23</v>
      </c>
      <c r="AJ89" s="28"/>
      <c r="AK89" s="28"/>
      <c r="AL89" s="28"/>
      <c r="AM89" s="189" t="str">
        <f>IF(E17="","",E17)</f>
        <v>Ing. Smutelovičová Miriam</v>
      </c>
      <c r="AN89" s="190"/>
      <c r="AO89" s="190"/>
      <c r="AP89" s="190"/>
      <c r="AQ89" s="28"/>
      <c r="AR89" s="29"/>
      <c r="AS89" s="185" t="s">
        <v>52</v>
      </c>
      <c r="AT89" s="186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>
      <c r="A90" s="28"/>
      <c r="B90" s="29"/>
      <c r="C90" s="23" t="s">
        <v>22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27</v>
      </c>
      <c r="AJ90" s="28"/>
      <c r="AK90" s="28"/>
      <c r="AL90" s="28"/>
      <c r="AM90" s="189" t="str">
        <f>IF(E20="","",E20)</f>
        <v>Ing. Románeková Eva</v>
      </c>
      <c r="AN90" s="190"/>
      <c r="AO90" s="190"/>
      <c r="AP90" s="190"/>
      <c r="AQ90" s="28"/>
      <c r="AR90" s="29"/>
      <c r="AS90" s="187"/>
      <c r="AT90" s="188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7"/>
      <c r="AT91" s="188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91" t="s">
        <v>53</v>
      </c>
      <c r="D92" s="192"/>
      <c r="E92" s="192"/>
      <c r="F92" s="192"/>
      <c r="G92" s="192"/>
      <c r="H92" s="56"/>
      <c r="I92" s="193" t="s">
        <v>54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55</v>
      </c>
      <c r="AH92" s="192"/>
      <c r="AI92" s="192"/>
      <c r="AJ92" s="192"/>
      <c r="AK92" s="192"/>
      <c r="AL92" s="192"/>
      <c r="AM92" s="192"/>
      <c r="AN92" s="193" t="s">
        <v>56</v>
      </c>
      <c r="AO92" s="192"/>
      <c r="AP92" s="195"/>
      <c r="AQ92" s="57" t="s">
        <v>57</v>
      </c>
      <c r="AR92" s="29"/>
      <c r="AS92" s="58" t="s">
        <v>58</v>
      </c>
      <c r="AT92" s="59" t="s">
        <v>59</v>
      </c>
      <c r="AU92" s="59" t="s">
        <v>60</v>
      </c>
      <c r="AV92" s="59" t="s">
        <v>61</v>
      </c>
      <c r="AW92" s="59" t="s">
        <v>62</v>
      </c>
      <c r="AX92" s="59" t="s">
        <v>63</v>
      </c>
      <c r="AY92" s="59" t="s">
        <v>64</v>
      </c>
      <c r="AZ92" s="59" t="s">
        <v>65</v>
      </c>
      <c r="BA92" s="59" t="s">
        <v>66</v>
      </c>
      <c r="BB92" s="59" t="s">
        <v>67</v>
      </c>
      <c r="BC92" s="59" t="s">
        <v>68</v>
      </c>
      <c r="BD92" s="60" t="s">
        <v>69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70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84">
        <f>ROUND(AG95,2)</f>
        <v>0</v>
      </c>
      <c r="AH94" s="184"/>
      <c r="AI94" s="184"/>
      <c r="AJ94" s="184"/>
      <c r="AK94" s="184"/>
      <c r="AL94" s="184"/>
      <c r="AM94" s="184"/>
      <c r="AN94" s="171">
        <f>SUM(AG94,AT94)</f>
        <v>0</v>
      </c>
      <c r="AO94" s="171"/>
      <c r="AP94" s="171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1916.3377700000001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71</v>
      </c>
      <c r="BT94" s="73" t="s">
        <v>72</v>
      </c>
      <c r="BU94" s="74" t="s">
        <v>73</v>
      </c>
      <c r="BV94" s="73" t="s">
        <v>74</v>
      </c>
      <c r="BW94" s="73" t="s">
        <v>4</v>
      </c>
      <c r="BX94" s="73" t="s">
        <v>75</v>
      </c>
      <c r="CL94" s="73" t="s">
        <v>1</v>
      </c>
    </row>
    <row r="95" spans="1:91" s="7" customFormat="1" ht="16.5" customHeight="1">
      <c r="A95" s="75" t="s">
        <v>76</v>
      </c>
      <c r="B95" s="76"/>
      <c r="C95" s="77"/>
      <c r="D95" s="183" t="s">
        <v>77</v>
      </c>
      <c r="E95" s="183"/>
      <c r="F95" s="183"/>
      <c r="G95" s="183"/>
      <c r="H95" s="183"/>
      <c r="I95" s="78"/>
      <c r="J95" s="183" t="s">
        <v>78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75">
        <f>'AST - Architektúra a statika'!J32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9" t="s">
        <v>79</v>
      </c>
      <c r="AR95" s="76"/>
      <c r="AS95" s="80">
        <v>0</v>
      </c>
      <c r="AT95" s="81">
        <f>ROUND(SUM(AV95:AW95),2)</f>
        <v>0</v>
      </c>
      <c r="AU95" s="82">
        <f>'AST - Architektúra a statika'!P140</f>
        <v>1916.3377679099999</v>
      </c>
      <c r="AV95" s="81">
        <f>'AST - Architektúra a statika'!J35</f>
        <v>0</v>
      </c>
      <c r="AW95" s="81">
        <f>'AST - Architektúra a statika'!J36</f>
        <v>0</v>
      </c>
      <c r="AX95" s="81">
        <f>'AST - Architektúra a statika'!J37</f>
        <v>0</v>
      </c>
      <c r="AY95" s="81">
        <f>'AST - Architektúra a statika'!J38</f>
        <v>0</v>
      </c>
      <c r="AZ95" s="81">
        <f>'AST - Architektúra a statika'!F35</f>
        <v>0</v>
      </c>
      <c r="BA95" s="81">
        <f>'AST - Architektúra a statika'!F36</f>
        <v>0</v>
      </c>
      <c r="BB95" s="81">
        <f>'AST - Architektúra a statika'!F37</f>
        <v>0</v>
      </c>
      <c r="BC95" s="81">
        <f>'AST - Architektúra a statika'!F38</f>
        <v>0</v>
      </c>
      <c r="BD95" s="83">
        <f>'AST - Architektúra a statika'!F39</f>
        <v>0</v>
      </c>
      <c r="BT95" s="84" t="s">
        <v>80</v>
      </c>
      <c r="BV95" s="84" t="s">
        <v>74</v>
      </c>
      <c r="BW95" s="84" t="s">
        <v>81</v>
      </c>
      <c r="BX95" s="84" t="s">
        <v>4</v>
      </c>
      <c r="CL95" s="84" t="s">
        <v>1</v>
      </c>
      <c r="CM95" s="84" t="s">
        <v>72</v>
      </c>
    </row>
    <row r="96" spans="1:91">
      <c r="B96" s="17"/>
      <c r="AR96" s="17"/>
    </row>
    <row r="97" spans="1:57" s="2" customFormat="1" ht="30" customHeight="1">
      <c r="A97" s="28"/>
      <c r="B97" s="29"/>
      <c r="C97" s="65" t="s">
        <v>82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71">
        <v>0</v>
      </c>
      <c r="AH97" s="171"/>
      <c r="AI97" s="171"/>
      <c r="AJ97" s="171"/>
      <c r="AK97" s="171"/>
      <c r="AL97" s="171"/>
      <c r="AM97" s="171"/>
      <c r="AN97" s="171">
        <v>0</v>
      </c>
      <c r="AO97" s="171"/>
      <c r="AP97" s="171"/>
      <c r="AQ97" s="85"/>
      <c r="AR97" s="29"/>
      <c r="AS97" s="58" t="s">
        <v>83</v>
      </c>
      <c r="AT97" s="59" t="s">
        <v>84</v>
      </c>
      <c r="AU97" s="59" t="s">
        <v>36</v>
      </c>
      <c r="AV97" s="60" t="s">
        <v>59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6" t="s">
        <v>85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172">
        <f>ROUND(AG94 + AG97, 2)</f>
        <v>0</v>
      </c>
      <c r="AH99" s="172"/>
      <c r="AI99" s="172"/>
      <c r="AJ99" s="172"/>
      <c r="AK99" s="172"/>
      <c r="AL99" s="172"/>
      <c r="AM99" s="172"/>
      <c r="AN99" s="172">
        <f>ROUND(AN94 + AN97, 2)</f>
        <v>0</v>
      </c>
      <c r="AO99" s="172"/>
      <c r="AP99" s="172"/>
      <c r="AQ99" s="8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</mergeCells>
  <hyperlinks>
    <hyperlink ref="A95" location="'AST - Architektúra a stat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20"/>
  <sheetViews>
    <sheetView showGridLines="0" topLeftCell="A318" workbookViewId="0">
      <selection activeCell="H287" sqref="H28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64.1640625" style="1" customWidth="1"/>
    <col min="7" max="7" width="7" style="1" customWidth="1"/>
    <col min="8" max="8" width="11.5" style="1" customWidth="1"/>
    <col min="9" max="9" width="14.5" style="1" customWidth="1"/>
    <col min="10" max="10" width="20.332031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173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Nadstavba hygienických zariadení a šatní pre MŠ Kysak</v>
      </c>
      <c r="F7" s="209"/>
      <c r="G7" s="209"/>
      <c r="H7" s="209"/>
      <c r="L7" s="17"/>
    </row>
    <row r="8" spans="1:46" s="2" customFormat="1" ht="12" customHeight="1">
      <c r="A8" s="28"/>
      <c r="B8" s="29"/>
      <c r="C8" s="28"/>
      <c r="D8" s="23" t="s">
        <v>87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0" t="s">
        <v>88</v>
      </c>
      <c r="F9" s="207"/>
      <c r="G9" s="207"/>
      <c r="H9" s="207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14</v>
      </c>
      <c r="E11" s="28"/>
      <c r="F11" s="21" t="s">
        <v>1</v>
      </c>
      <c r="G11" s="28"/>
      <c r="H11" s="28"/>
      <c r="I11" s="23" t="s">
        <v>15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16</v>
      </c>
      <c r="E12" s="28"/>
      <c r="F12" s="21" t="s">
        <v>17</v>
      </c>
      <c r="G12" s="28"/>
      <c r="H12" s="28"/>
      <c r="I12" s="23" t="s">
        <v>18</v>
      </c>
      <c r="J12" s="51">
        <f>'Rekapitulácia stavby'!AN8</f>
        <v>43998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19</v>
      </c>
      <c r="E14" s="28"/>
      <c r="F14" s="28"/>
      <c r="G14" s="28"/>
      <c r="H14" s="28"/>
      <c r="I14" s="23" t="s">
        <v>20</v>
      </c>
      <c r="J14" s="21">
        <f>IF('Rekapitulácia stavby'!AN10="","",'Rekapitulácia stavby'!AN10)</f>
        <v>324400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tr">
        <f>IF('Rekapitulácia stavby'!E11="","",'Rekapitulácia stavby'!E11)</f>
        <v xml:space="preserve"> </v>
      </c>
      <c r="F15" s="28"/>
      <c r="G15" s="28"/>
      <c r="H15" s="28"/>
      <c r="I15" s="23" t="s">
        <v>21</v>
      </c>
      <c r="J15" s="21">
        <f>IF('Rekapitulácia stavby'!AN11="","",'Rekapitulácia stavby'!AN11)</f>
        <v>2021244841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22</v>
      </c>
      <c r="E17" s="28"/>
      <c r="F17" s="28"/>
      <c r="G17" s="28"/>
      <c r="H17" s="28"/>
      <c r="I17" s="23" t="s">
        <v>20</v>
      </c>
      <c r="J17" s="21">
        <f>'Rekapitulácia stavby'!AN13</f>
        <v>324400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>
        <f>'Rekapitulácia stavby'!AN14</f>
        <v>2021244841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23</v>
      </c>
      <c r="E20" s="28"/>
      <c r="F20" s="28"/>
      <c r="G20" s="28"/>
      <c r="H20" s="28"/>
      <c r="I20" s="23" t="s">
        <v>20</v>
      </c>
      <c r="J20" s="21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">
        <v>24</v>
      </c>
      <c r="F21" s="28"/>
      <c r="G21" s="28"/>
      <c r="H21" s="28"/>
      <c r="I21" s="23" t="s">
        <v>21</v>
      </c>
      <c r="J21" s="21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27</v>
      </c>
      <c r="E23" s="28"/>
      <c r="F23" s="28"/>
      <c r="G23" s="28"/>
      <c r="H23" s="28"/>
      <c r="I23" s="23" t="s">
        <v>20</v>
      </c>
      <c r="J23" s="21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">
        <v>28</v>
      </c>
      <c r="F24" s="28"/>
      <c r="G24" s="28"/>
      <c r="H24" s="28"/>
      <c r="I24" s="23" t="s">
        <v>21</v>
      </c>
      <c r="J24" s="21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29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1" t="s">
        <v>89</v>
      </c>
      <c r="E30" s="28"/>
      <c r="F30" s="28"/>
      <c r="G30" s="28"/>
      <c r="H30" s="28"/>
      <c r="I30" s="28"/>
      <c r="J30" s="27">
        <f>J96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26" t="s">
        <v>90</v>
      </c>
      <c r="E31" s="28"/>
      <c r="F31" s="28"/>
      <c r="G31" s="28"/>
      <c r="H31" s="28"/>
      <c r="I31" s="28"/>
      <c r="J31" s="27">
        <f>J119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4" t="s">
        <v>32</v>
      </c>
      <c r="E32" s="28"/>
      <c r="F32" s="28"/>
      <c r="G32" s="28"/>
      <c r="H32" s="28"/>
      <c r="I32" s="28"/>
      <c r="J32" s="67">
        <f>ROUND(J30 + J31,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8"/>
      <c r="F34" s="32" t="s">
        <v>34</v>
      </c>
      <c r="G34" s="28"/>
      <c r="H34" s="28"/>
      <c r="I34" s="32" t="s">
        <v>33</v>
      </c>
      <c r="J34" s="32" t="s">
        <v>35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>
      <c r="A35" s="28"/>
      <c r="B35" s="29"/>
      <c r="C35" s="28"/>
      <c r="D35" s="95" t="s">
        <v>36</v>
      </c>
      <c r="E35" s="23" t="s">
        <v>37</v>
      </c>
      <c r="F35" s="96">
        <f>ROUND((SUM(BE119:BE120) + SUM(BE140:BE319)),  2)</f>
        <v>0</v>
      </c>
      <c r="G35" s="28"/>
      <c r="H35" s="28"/>
      <c r="I35" s="97">
        <v>0.2</v>
      </c>
      <c r="J35" s="96">
        <f>ROUND(((SUM(BE119:BE120) + SUM(BE140:BE319))*I35),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>
      <c r="A36" s="28"/>
      <c r="B36" s="29"/>
      <c r="C36" s="28"/>
      <c r="D36" s="28"/>
      <c r="E36" s="23" t="s">
        <v>38</v>
      </c>
      <c r="F36" s="96">
        <f>ROUND((SUM(BF119:BF120) + SUM(BF140:BF319)),  2)</f>
        <v>0</v>
      </c>
      <c r="G36" s="28"/>
      <c r="H36" s="28"/>
      <c r="I36" s="97">
        <v>0.2</v>
      </c>
      <c r="J36" s="96">
        <f>ROUND(((SUM(BF119:BF120) + SUM(BF140:BF319))*I36),  2)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39</v>
      </c>
      <c r="F37" s="96">
        <f>ROUND((SUM(BG119:BG120) + SUM(BG140:BG319)),  2)</f>
        <v>0</v>
      </c>
      <c r="G37" s="28"/>
      <c r="H37" s="28"/>
      <c r="I37" s="97">
        <v>0.2</v>
      </c>
      <c r="J37" s="96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>
      <c r="A38" s="28"/>
      <c r="B38" s="29"/>
      <c r="C38" s="28"/>
      <c r="D38" s="28"/>
      <c r="E38" s="23" t="s">
        <v>40</v>
      </c>
      <c r="F38" s="96">
        <f>ROUND((SUM(BH119:BH120) + SUM(BH140:BH319)),  2)</f>
        <v>0</v>
      </c>
      <c r="G38" s="28"/>
      <c r="H38" s="28"/>
      <c r="I38" s="97">
        <v>0.2</v>
      </c>
      <c r="J38" s="96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>
      <c r="A39" s="28"/>
      <c r="B39" s="29"/>
      <c r="C39" s="28"/>
      <c r="D39" s="28"/>
      <c r="E39" s="23" t="s">
        <v>41</v>
      </c>
      <c r="F39" s="96">
        <f>ROUND((SUM(BI119:BI120) + SUM(BI140:BI319)),  2)</f>
        <v>0</v>
      </c>
      <c r="G39" s="28"/>
      <c r="H39" s="28"/>
      <c r="I39" s="97">
        <v>0</v>
      </c>
      <c r="J39" s="96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87"/>
      <c r="D41" s="98" t="s">
        <v>42</v>
      </c>
      <c r="E41" s="56"/>
      <c r="F41" s="56"/>
      <c r="G41" s="99" t="s">
        <v>43</v>
      </c>
      <c r="H41" s="100" t="s">
        <v>44</v>
      </c>
      <c r="I41" s="56"/>
      <c r="J41" s="101">
        <f>SUM(J32:J39)</f>
        <v>0</v>
      </c>
      <c r="K41" s="102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45</v>
      </c>
      <c r="E50" s="40"/>
      <c r="F50" s="40"/>
      <c r="G50" s="39" t="s">
        <v>46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1" t="s">
        <v>47</v>
      </c>
      <c r="E61" s="31"/>
      <c r="F61" s="103" t="s">
        <v>48</v>
      </c>
      <c r="G61" s="41" t="s">
        <v>47</v>
      </c>
      <c r="H61" s="31"/>
      <c r="I61" s="31"/>
      <c r="J61" s="104" t="s">
        <v>48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1" t="s">
        <v>47</v>
      </c>
      <c r="E76" s="31"/>
      <c r="F76" s="103" t="s">
        <v>48</v>
      </c>
      <c r="G76" s="41" t="s">
        <v>47</v>
      </c>
      <c r="H76" s="31"/>
      <c r="I76" s="31"/>
      <c r="J76" s="104" t="s">
        <v>48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91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08" t="str">
        <f>E7</f>
        <v>Nadstavba hygienických zariadení a šatní pre MŠ Kysak</v>
      </c>
      <c r="F85" s="209"/>
      <c r="G85" s="209"/>
      <c r="H85" s="209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87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0" t="str">
        <f>E9</f>
        <v>AST - Architektúra a statika</v>
      </c>
      <c r="F87" s="207"/>
      <c r="G87" s="207"/>
      <c r="H87" s="207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16</v>
      </c>
      <c r="D89" s="28"/>
      <c r="E89" s="28"/>
      <c r="F89" s="21" t="str">
        <f>F12</f>
        <v xml:space="preserve"> </v>
      </c>
      <c r="G89" s="28"/>
      <c r="H89" s="28"/>
      <c r="I89" s="23" t="s">
        <v>18</v>
      </c>
      <c r="J89" s="51">
        <f>IF(J12="","",J12)</f>
        <v>43998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5.7" customHeight="1">
      <c r="A91" s="28"/>
      <c r="B91" s="29"/>
      <c r="C91" s="23" t="s">
        <v>19</v>
      </c>
      <c r="D91" s="28"/>
      <c r="E91" s="28"/>
      <c r="F91" s="21" t="str">
        <f>E15</f>
        <v xml:space="preserve"> </v>
      </c>
      <c r="G91" s="28"/>
      <c r="H91" s="28"/>
      <c r="I91" s="23" t="s">
        <v>23</v>
      </c>
      <c r="J91" s="24" t="str">
        <f>E21</f>
        <v>Ing. Smutelovičová Miriam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5.7" customHeight="1">
      <c r="A92" s="28"/>
      <c r="B92" s="29"/>
      <c r="C92" s="23" t="s">
        <v>22</v>
      </c>
      <c r="D92" s="28"/>
      <c r="E92" s="28"/>
      <c r="F92" s="21" t="str">
        <f>IF(E18="","",E18)</f>
        <v xml:space="preserve"> </v>
      </c>
      <c r="G92" s="28"/>
      <c r="H92" s="28"/>
      <c r="I92" s="23" t="s">
        <v>27</v>
      </c>
      <c r="J92" s="24" t="str">
        <f>E24</f>
        <v>Ing. Románeková Eva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5" t="s">
        <v>92</v>
      </c>
      <c r="D94" s="87"/>
      <c r="E94" s="87"/>
      <c r="F94" s="87"/>
      <c r="G94" s="87"/>
      <c r="H94" s="87"/>
      <c r="I94" s="87"/>
      <c r="J94" s="106" t="s">
        <v>93</v>
      </c>
      <c r="K94" s="8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7" t="s">
        <v>94</v>
      </c>
      <c r="D96" s="28"/>
      <c r="E96" s="28"/>
      <c r="F96" s="28"/>
      <c r="G96" s="28"/>
      <c r="H96" s="28"/>
      <c r="I96" s="28"/>
      <c r="J96" s="67">
        <f>J140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95</v>
      </c>
    </row>
    <row r="97" spans="2:12" s="9" customFormat="1" ht="24.95" customHeight="1">
      <c r="B97" s="108"/>
      <c r="D97" s="109" t="s">
        <v>96</v>
      </c>
      <c r="E97" s="110"/>
      <c r="F97" s="110"/>
      <c r="G97" s="110"/>
      <c r="H97" s="110"/>
      <c r="I97" s="110"/>
      <c r="J97" s="111">
        <f>J141</f>
        <v>0</v>
      </c>
      <c r="L97" s="108"/>
    </row>
    <row r="98" spans="2:12" s="10" customFormat="1" ht="19.899999999999999" customHeight="1">
      <c r="B98" s="112"/>
      <c r="D98" s="113" t="s">
        <v>97</v>
      </c>
      <c r="E98" s="114"/>
      <c r="F98" s="114"/>
      <c r="G98" s="114"/>
      <c r="H98" s="114"/>
      <c r="I98" s="114"/>
      <c r="J98" s="115">
        <f>J142</f>
        <v>0</v>
      </c>
      <c r="L98" s="112"/>
    </row>
    <row r="99" spans="2:12" s="10" customFormat="1" ht="19.899999999999999" customHeight="1">
      <c r="B99" s="112"/>
      <c r="D99" s="113" t="s">
        <v>98</v>
      </c>
      <c r="E99" s="114"/>
      <c r="F99" s="114"/>
      <c r="G99" s="114"/>
      <c r="H99" s="114"/>
      <c r="I99" s="114"/>
      <c r="J99" s="115">
        <f>J150</f>
        <v>0</v>
      </c>
      <c r="L99" s="112"/>
    </row>
    <row r="100" spans="2:12" s="10" customFormat="1" ht="19.899999999999999" customHeight="1">
      <c r="B100" s="112"/>
      <c r="D100" s="113" t="s">
        <v>99</v>
      </c>
      <c r="E100" s="114"/>
      <c r="F100" s="114"/>
      <c r="G100" s="114"/>
      <c r="H100" s="114"/>
      <c r="I100" s="114"/>
      <c r="J100" s="115">
        <f>J164</f>
        <v>0</v>
      </c>
      <c r="L100" s="112"/>
    </row>
    <row r="101" spans="2:12" s="10" customFormat="1" ht="19.899999999999999" customHeight="1">
      <c r="B101" s="112"/>
      <c r="D101" s="113" t="s">
        <v>100</v>
      </c>
      <c r="E101" s="114"/>
      <c r="F101" s="114"/>
      <c r="G101" s="114"/>
      <c r="H101" s="114"/>
      <c r="I101" s="114"/>
      <c r="J101" s="115">
        <f>J182</f>
        <v>0</v>
      </c>
      <c r="L101" s="112"/>
    </row>
    <row r="102" spans="2:12" s="10" customFormat="1" ht="19.899999999999999" customHeight="1">
      <c r="B102" s="112"/>
      <c r="D102" s="113" t="s">
        <v>101</v>
      </c>
      <c r="E102" s="114"/>
      <c r="F102" s="114"/>
      <c r="G102" s="114"/>
      <c r="H102" s="114"/>
      <c r="I102" s="114"/>
      <c r="J102" s="115">
        <f>J229</f>
        <v>0</v>
      </c>
      <c r="L102" s="112"/>
    </row>
    <row r="103" spans="2:12" s="9" customFormat="1" ht="24.95" customHeight="1">
      <c r="B103" s="108"/>
      <c r="D103" s="109" t="s">
        <v>102</v>
      </c>
      <c r="E103" s="110"/>
      <c r="F103" s="110"/>
      <c r="G103" s="110"/>
      <c r="H103" s="110"/>
      <c r="I103" s="110"/>
      <c r="J103" s="111">
        <f>J231</f>
        <v>0</v>
      </c>
      <c r="L103" s="108"/>
    </row>
    <row r="104" spans="2:12" s="10" customFormat="1" ht="19.899999999999999" customHeight="1">
      <c r="B104" s="112"/>
      <c r="D104" s="113" t="s">
        <v>103</v>
      </c>
      <c r="E104" s="114"/>
      <c r="F104" s="114"/>
      <c r="G104" s="114"/>
      <c r="H104" s="114"/>
      <c r="I104" s="114"/>
      <c r="J104" s="115">
        <f>J232</f>
        <v>0</v>
      </c>
      <c r="L104" s="112"/>
    </row>
    <row r="105" spans="2:12" s="10" customFormat="1" ht="19.899999999999999" customHeight="1">
      <c r="B105" s="112"/>
      <c r="D105" s="113" t="s">
        <v>104</v>
      </c>
      <c r="E105" s="114"/>
      <c r="F105" s="114"/>
      <c r="G105" s="114"/>
      <c r="H105" s="114"/>
      <c r="I105" s="114"/>
      <c r="J105" s="115">
        <f>J237</f>
        <v>0</v>
      </c>
      <c r="L105" s="112"/>
    </row>
    <row r="106" spans="2:12" s="10" customFormat="1" ht="19.899999999999999" customHeight="1">
      <c r="B106" s="112"/>
      <c r="D106" s="113" t="s">
        <v>105</v>
      </c>
      <c r="E106" s="114"/>
      <c r="F106" s="114"/>
      <c r="G106" s="114"/>
      <c r="H106" s="114"/>
      <c r="I106" s="114"/>
      <c r="J106" s="115">
        <f>J247</f>
        <v>0</v>
      </c>
      <c r="L106" s="112"/>
    </row>
    <row r="107" spans="2:12" s="10" customFormat="1" ht="19.899999999999999" customHeight="1">
      <c r="B107" s="112"/>
      <c r="D107" s="113" t="s">
        <v>106</v>
      </c>
      <c r="E107" s="114"/>
      <c r="F107" s="114"/>
      <c r="G107" s="114"/>
      <c r="H107" s="114"/>
      <c r="I107" s="114"/>
      <c r="J107" s="115">
        <f>J261</f>
        <v>0</v>
      </c>
      <c r="L107" s="112"/>
    </row>
    <row r="108" spans="2:12" s="10" customFormat="1" ht="19.899999999999999" customHeight="1">
      <c r="B108" s="112"/>
      <c r="D108" s="113" t="s">
        <v>107</v>
      </c>
      <c r="E108" s="114"/>
      <c r="F108" s="114"/>
      <c r="G108" s="114"/>
      <c r="H108" s="114"/>
      <c r="I108" s="114"/>
      <c r="J108" s="115">
        <f>J267</f>
        <v>0</v>
      </c>
      <c r="L108" s="112"/>
    </row>
    <row r="109" spans="2:12" s="10" customFormat="1" ht="19.899999999999999" customHeight="1">
      <c r="B109" s="112"/>
      <c r="D109" s="113" t="s">
        <v>108</v>
      </c>
      <c r="E109" s="114"/>
      <c r="F109" s="114"/>
      <c r="G109" s="114"/>
      <c r="H109" s="114"/>
      <c r="I109" s="114"/>
      <c r="J109" s="115">
        <f>J280</f>
        <v>0</v>
      </c>
      <c r="L109" s="112"/>
    </row>
    <row r="110" spans="2:12" s="10" customFormat="1" ht="19.899999999999999" customHeight="1">
      <c r="B110" s="112"/>
      <c r="D110" s="113" t="s">
        <v>109</v>
      </c>
      <c r="E110" s="114"/>
      <c r="F110" s="114"/>
      <c r="G110" s="114"/>
      <c r="H110" s="114"/>
      <c r="I110" s="114"/>
      <c r="J110" s="115">
        <f>J283</f>
        <v>0</v>
      </c>
      <c r="L110" s="112"/>
    </row>
    <row r="111" spans="2:12" s="10" customFormat="1" ht="19.899999999999999" customHeight="1">
      <c r="B111" s="112"/>
      <c r="D111" s="113" t="s">
        <v>110</v>
      </c>
      <c r="E111" s="114"/>
      <c r="F111" s="114"/>
      <c r="G111" s="114"/>
      <c r="H111" s="114"/>
      <c r="I111" s="114"/>
      <c r="J111" s="115">
        <f>J292</f>
        <v>0</v>
      </c>
      <c r="L111" s="112"/>
    </row>
    <row r="112" spans="2:12" s="10" customFormat="1" ht="19.899999999999999" customHeight="1">
      <c r="B112" s="112"/>
      <c r="D112" s="113" t="s">
        <v>111</v>
      </c>
      <c r="E112" s="114"/>
      <c r="F112" s="114"/>
      <c r="G112" s="114"/>
      <c r="H112" s="114"/>
      <c r="I112" s="114"/>
      <c r="J112" s="115">
        <f>J296</f>
        <v>0</v>
      </c>
      <c r="L112" s="112"/>
    </row>
    <row r="113" spans="1:31" s="10" customFormat="1" ht="19.899999999999999" customHeight="1">
      <c r="B113" s="112"/>
      <c r="D113" s="113" t="s">
        <v>112</v>
      </c>
      <c r="E113" s="114"/>
      <c r="F113" s="114"/>
      <c r="G113" s="114"/>
      <c r="H113" s="114"/>
      <c r="I113" s="114"/>
      <c r="J113" s="115">
        <f>J302</f>
        <v>0</v>
      </c>
      <c r="L113" s="112"/>
    </row>
    <row r="114" spans="1:31" s="10" customFormat="1" ht="19.899999999999999" customHeight="1">
      <c r="B114" s="112"/>
      <c r="D114" s="113" t="s">
        <v>113</v>
      </c>
      <c r="E114" s="114"/>
      <c r="F114" s="114"/>
      <c r="G114" s="114"/>
      <c r="H114" s="114"/>
      <c r="I114" s="114"/>
      <c r="J114" s="115">
        <f>J308</f>
        <v>0</v>
      </c>
      <c r="L114" s="112"/>
    </row>
    <row r="115" spans="1:31" s="10" customFormat="1" ht="19.899999999999999" customHeight="1">
      <c r="B115" s="112"/>
      <c r="D115" s="113" t="s">
        <v>114</v>
      </c>
      <c r="E115" s="114"/>
      <c r="F115" s="114"/>
      <c r="G115" s="114"/>
      <c r="H115" s="114"/>
      <c r="I115" s="114"/>
      <c r="J115" s="115">
        <f>J313</f>
        <v>0</v>
      </c>
      <c r="L115" s="112"/>
    </row>
    <row r="116" spans="1:31" s="10" customFormat="1" ht="19.899999999999999" customHeight="1">
      <c r="B116" s="112"/>
      <c r="D116" s="113" t="s">
        <v>115</v>
      </c>
      <c r="E116" s="114"/>
      <c r="F116" s="114"/>
      <c r="G116" s="114"/>
      <c r="H116" s="114"/>
      <c r="I116" s="114"/>
      <c r="J116" s="115">
        <f>J317</f>
        <v>0</v>
      </c>
      <c r="L116" s="112"/>
    </row>
    <row r="117" spans="1:31" s="2" customFormat="1" ht="21.7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6.95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9.25" customHeight="1">
      <c r="A119" s="28"/>
      <c r="B119" s="29"/>
      <c r="C119" s="107" t="s">
        <v>116</v>
      </c>
      <c r="D119" s="28"/>
      <c r="E119" s="28"/>
      <c r="F119" s="28"/>
      <c r="G119" s="28"/>
      <c r="H119" s="28"/>
      <c r="I119" s="28"/>
      <c r="J119" s="116">
        <v>0</v>
      </c>
      <c r="K119" s="28"/>
      <c r="L119" s="38"/>
      <c r="N119" s="117" t="s">
        <v>36</v>
      </c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8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29.25" customHeight="1">
      <c r="A121" s="28"/>
      <c r="B121" s="29"/>
      <c r="C121" s="86" t="s">
        <v>85</v>
      </c>
      <c r="D121" s="87"/>
      <c r="E121" s="87"/>
      <c r="F121" s="87"/>
      <c r="G121" s="87"/>
      <c r="H121" s="87"/>
      <c r="I121" s="87"/>
      <c r="J121" s="88">
        <f>ROUND(J96+J119,2)</f>
        <v>0</v>
      </c>
      <c r="K121" s="87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6.95" customHeight="1">
      <c r="A122" s="28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6" spans="1:31" s="2" customFormat="1" ht="6.95" customHeight="1">
      <c r="A126" s="28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24.95" customHeight="1">
      <c r="A127" s="28"/>
      <c r="B127" s="29"/>
      <c r="C127" s="18" t="s">
        <v>117</v>
      </c>
      <c r="D127" s="28"/>
      <c r="E127" s="28"/>
      <c r="F127" s="28"/>
      <c r="G127" s="28"/>
      <c r="H127" s="28"/>
      <c r="I127" s="28"/>
      <c r="J127" s="28"/>
      <c r="K127" s="28"/>
      <c r="L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5" customHeight="1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2" customHeight="1">
      <c r="A129" s="28"/>
      <c r="B129" s="29"/>
      <c r="C129" s="23" t="s">
        <v>12</v>
      </c>
      <c r="D129" s="28"/>
      <c r="E129" s="28"/>
      <c r="F129" s="28"/>
      <c r="G129" s="28"/>
      <c r="H129" s="28"/>
      <c r="I129" s="28"/>
      <c r="J129" s="28"/>
      <c r="K129" s="28"/>
      <c r="L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6.5" customHeight="1">
      <c r="A130" s="28"/>
      <c r="B130" s="29"/>
      <c r="C130" s="28"/>
      <c r="D130" s="28"/>
      <c r="E130" s="208" t="str">
        <f>E7</f>
        <v>Nadstavba hygienických zariadení a šatní pre MŠ Kysak</v>
      </c>
      <c r="F130" s="209"/>
      <c r="G130" s="209"/>
      <c r="H130" s="209"/>
      <c r="I130" s="28"/>
      <c r="J130" s="28"/>
      <c r="K130" s="28"/>
      <c r="L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2" customHeight="1">
      <c r="A131" s="28"/>
      <c r="B131" s="29"/>
      <c r="C131" s="23" t="s">
        <v>87</v>
      </c>
      <c r="D131" s="28"/>
      <c r="E131" s="28"/>
      <c r="F131" s="28"/>
      <c r="G131" s="28"/>
      <c r="H131" s="28"/>
      <c r="I131" s="28"/>
      <c r="J131" s="28"/>
      <c r="K131" s="28"/>
      <c r="L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2" customFormat="1" ht="16.5" customHeight="1">
      <c r="A132" s="28"/>
      <c r="B132" s="29"/>
      <c r="C132" s="28"/>
      <c r="D132" s="28"/>
      <c r="E132" s="200" t="str">
        <f>E9</f>
        <v>AST - Architektúra a statika</v>
      </c>
      <c r="F132" s="207"/>
      <c r="G132" s="207"/>
      <c r="H132" s="207"/>
      <c r="I132" s="28"/>
      <c r="J132" s="28"/>
      <c r="K132" s="28"/>
      <c r="L132" s="3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5" s="2" customFormat="1" ht="6.95" customHeight="1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3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65" s="2" customFormat="1" ht="12" customHeight="1">
      <c r="A134" s="28"/>
      <c r="B134" s="29"/>
      <c r="C134" s="23" t="s">
        <v>16</v>
      </c>
      <c r="D134" s="28"/>
      <c r="E134" s="28"/>
      <c r="F134" s="21" t="str">
        <f>F12</f>
        <v xml:space="preserve"> </v>
      </c>
      <c r="G134" s="28"/>
      <c r="H134" s="28"/>
      <c r="I134" s="23" t="s">
        <v>18</v>
      </c>
      <c r="J134" s="51">
        <f>IF(J12="","",J12)</f>
        <v>43998</v>
      </c>
      <c r="K134" s="28"/>
      <c r="L134" s="3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65" s="2" customFormat="1" ht="6.95" customHeight="1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3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65" s="2" customFormat="1" ht="25.7" customHeight="1">
      <c r="A136" s="28"/>
      <c r="B136" s="29"/>
      <c r="C136" s="23" t="s">
        <v>19</v>
      </c>
      <c r="D136" s="28"/>
      <c r="E136" s="28"/>
      <c r="F136" s="21" t="str">
        <f>E15</f>
        <v xml:space="preserve"> </v>
      </c>
      <c r="G136" s="28"/>
      <c r="H136" s="28"/>
      <c r="I136" s="23" t="s">
        <v>23</v>
      </c>
      <c r="J136" s="24" t="str">
        <f>E21</f>
        <v>Ing. Smutelovičová Miriam</v>
      </c>
      <c r="K136" s="28"/>
      <c r="L136" s="3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65" s="2" customFormat="1" ht="25.7" customHeight="1">
      <c r="A137" s="28"/>
      <c r="B137" s="29"/>
      <c r="C137" s="23" t="s">
        <v>22</v>
      </c>
      <c r="D137" s="28"/>
      <c r="E137" s="28"/>
      <c r="F137" s="21" t="str">
        <f>IF(E18="","",E18)</f>
        <v xml:space="preserve"> </v>
      </c>
      <c r="G137" s="28"/>
      <c r="H137" s="28"/>
      <c r="I137" s="23" t="s">
        <v>27</v>
      </c>
      <c r="J137" s="24" t="str">
        <f>E24</f>
        <v>Ing. Románeková Eva</v>
      </c>
      <c r="K137" s="28"/>
      <c r="L137" s="3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65" s="2" customFormat="1" ht="10.35" customHeight="1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3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65" s="11" customFormat="1" ht="29.25" customHeight="1">
      <c r="A139" s="118"/>
      <c r="B139" s="119"/>
      <c r="C139" s="120" t="s">
        <v>118</v>
      </c>
      <c r="D139" s="121" t="s">
        <v>57</v>
      </c>
      <c r="E139" s="121" t="s">
        <v>53</v>
      </c>
      <c r="F139" s="121" t="s">
        <v>54</v>
      </c>
      <c r="G139" s="121" t="s">
        <v>119</v>
      </c>
      <c r="H139" s="121" t="s">
        <v>120</v>
      </c>
      <c r="I139" s="121" t="s">
        <v>121</v>
      </c>
      <c r="J139" s="122" t="s">
        <v>93</v>
      </c>
      <c r="K139" s="123" t="s">
        <v>122</v>
      </c>
      <c r="L139" s="124"/>
      <c r="M139" s="58" t="s">
        <v>1</v>
      </c>
      <c r="N139" s="59" t="s">
        <v>36</v>
      </c>
      <c r="O139" s="59" t="s">
        <v>123</v>
      </c>
      <c r="P139" s="59" t="s">
        <v>124</v>
      </c>
      <c r="Q139" s="59" t="s">
        <v>125</v>
      </c>
      <c r="R139" s="59" t="s">
        <v>126</v>
      </c>
      <c r="S139" s="59" t="s">
        <v>127</v>
      </c>
      <c r="T139" s="60" t="s">
        <v>128</v>
      </c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</row>
    <row r="140" spans="1:65" s="2" customFormat="1" ht="22.9" customHeight="1">
      <c r="A140" s="28"/>
      <c r="B140" s="29"/>
      <c r="C140" s="65" t="s">
        <v>89</v>
      </c>
      <c r="D140" s="28"/>
      <c r="E140" s="28"/>
      <c r="F140" s="28"/>
      <c r="G140" s="28"/>
      <c r="H140" s="28"/>
      <c r="I140" s="28"/>
      <c r="J140" s="125">
        <f>BK140</f>
        <v>0</v>
      </c>
      <c r="K140" s="28"/>
      <c r="L140" s="29"/>
      <c r="M140" s="61"/>
      <c r="N140" s="52"/>
      <c r="O140" s="62"/>
      <c r="P140" s="126">
        <f>P141+P231</f>
        <v>1916.3377679099999</v>
      </c>
      <c r="Q140" s="62"/>
      <c r="R140" s="126">
        <f>R141+R231</f>
        <v>99.79836306</v>
      </c>
      <c r="S140" s="62"/>
      <c r="T140" s="127">
        <f>T141+T231</f>
        <v>56.125322500000003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T140" s="14" t="s">
        <v>71</v>
      </c>
      <c r="AU140" s="14" t="s">
        <v>95</v>
      </c>
      <c r="BK140" s="128">
        <f>BK141+BK231</f>
        <v>0</v>
      </c>
    </row>
    <row r="141" spans="1:65" s="12" customFormat="1" ht="25.9" customHeight="1">
      <c r="B141" s="129"/>
      <c r="D141" s="130" t="s">
        <v>71</v>
      </c>
      <c r="E141" s="131" t="s">
        <v>129</v>
      </c>
      <c r="F141" s="131" t="s">
        <v>130</v>
      </c>
      <c r="J141" s="132">
        <f>BK141</f>
        <v>0</v>
      </c>
      <c r="L141" s="129"/>
      <c r="M141" s="133"/>
      <c r="N141" s="134"/>
      <c r="O141" s="134"/>
      <c r="P141" s="135">
        <f>P142+P150+P164+P182+P229</f>
        <v>966.0745414700001</v>
      </c>
      <c r="Q141" s="134"/>
      <c r="R141" s="135">
        <f>R142+R150+R164+R182+R229</f>
        <v>82.890895509999993</v>
      </c>
      <c r="S141" s="134"/>
      <c r="T141" s="136">
        <f>T142+T150+T164+T182+T229</f>
        <v>56.125322500000003</v>
      </c>
      <c r="AR141" s="130" t="s">
        <v>80</v>
      </c>
      <c r="AT141" s="137" t="s">
        <v>71</v>
      </c>
      <c r="AU141" s="137" t="s">
        <v>72</v>
      </c>
      <c r="AY141" s="130" t="s">
        <v>131</v>
      </c>
      <c r="BK141" s="138">
        <f>BK142+BK150+BK164+BK182+BK229</f>
        <v>0</v>
      </c>
    </row>
    <row r="142" spans="1:65" s="12" customFormat="1" ht="22.9" customHeight="1">
      <c r="B142" s="129"/>
      <c r="D142" s="130" t="s">
        <v>71</v>
      </c>
      <c r="E142" s="139" t="s">
        <v>132</v>
      </c>
      <c r="F142" s="139" t="s">
        <v>133</v>
      </c>
      <c r="J142" s="140">
        <f>BK142</f>
        <v>0</v>
      </c>
      <c r="L142" s="129"/>
      <c r="M142" s="133"/>
      <c r="N142" s="134"/>
      <c r="O142" s="134"/>
      <c r="P142" s="135">
        <f>SUM(P143:P149)</f>
        <v>95.407869899999994</v>
      </c>
      <c r="Q142" s="134"/>
      <c r="R142" s="135">
        <f>SUM(R143:R149)</f>
        <v>30.71728362</v>
      </c>
      <c r="S142" s="134"/>
      <c r="T142" s="136">
        <f>SUM(T143:T149)</f>
        <v>0</v>
      </c>
      <c r="AR142" s="130" t="s">
        <v>80</v>
      </c>
      <c r="AT142" s="137" t="s">
        <v>71</v>
      </c>
      <c r="AU142" s="137" t="s">
        <v>80</v>
      </c>
      <c r="AY142" s="130" t="s">
        <v>131</v>
      </c>
      <c r="BK142" s="138">
        <f>SUM(BK143:BK149)</f>
        <v>0</v>
      </c>
    </row>
    <row r="143" spans="1:65" s="2" customFormat="1" ht="21.75" customHeight="1">
      <c r="A143" s="28"/>
      <c r="B143" s="141"/>
      <c r="C143" s="142" t="s">
        <v>80</v>
      </c>
      <c r="D143" s="142" t="s">
        <v>134</v>
      </c>
      <c r="E143" s="143" t="s">
        <v>135</v>
      </c>
      <c r="F143" s="144" t="s">
        <v>136</v>
      </c>
      <c r="G143" s="145" t="s">
        <v>137</v>
      </c>
      <c r="H143" s="146">
        <v>0.93400000000000005</v>
      </c>
      <c r="I143" s="146"/>
      <c r="J143" s="146">
        <f t="shared" ref="J143:J149" si="0">ROUND(I143*H143,3)</f>
        <v>0</v>
      </c>
      <c r="K143" s="147"/>
      <c r="L143" s="29"/>
      <c r="M143" s="148" t="s">
        <v>1</v>
      </c>
      <c r="N143" s="149" t="s">
        <v>38</v>
      </c>
      <c r="O143" s="150">
        <v>2.1608700000000001</v>
      </c>
      <c r="P143" s="150">
        <f t="shared" ref="P143:P149" si="1">O143*H143</f>
        <v>2.01825258</v>
      </c>
      <c r="Q143" s="150">
        <v>0.64764999999999995</v>
      </c>
      <c r="R143" s="150">
        <f t="shared" ref="R143:R149" si="2">Q143*H143</f>
        <v>0.60490509999999997</v>
      </c>
      <c r="S143" s="150">
        <v>0</v>
      </c>
      <c r="T143" s="151">
        <f t="shared" ref="T143:T149" si="3"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2" t="s">
        <v>138</v>
      </c>
      <c r="AT143" s="152" t="s">
        <v>134</v>
      </c>
      <c r="AU143" s="152" t="s">
        <v>139</v>
      </c>
      <c r="AY143" s="14" t="s">
        <v>131</v>
      </c>
      <c r="BE143" s="153">
        <f t="shared" ref="BE143:BE149" si="4">IF(N143="základná",J143,0)</f>
        <v>0</v>
      </c>
      <c r="BF143" s="153">
        <f t="shared" ref="BF143:BF149" si="5">IF(N143="znížená",J143,0)</f>
        <v>0</v>
      </c>
      <c r="BG143" s="153">
        <f t="shared" ref="BG143:BG149" si="6">IF(N143="zákl. prenesená",J143,0)</f>
        <v>0</v>
      </c>
      <c r="BH143" s="153">
        <f t="shared" ref="BH143:BH149" si="7">IF(N143="zníž. prenesená",J143,0)</f>
        <v>0</v>
      </c>
      <c r="BI143" s="153">
        <f t="shared" ref="BI143:BI149" si="8">IF(N143="nulová",J143,0)</f>
        <v>0</v>
      </c>
      <c r="BJ143" s="14" t="s">
        <v>139</v>
      </c>
      <c r="BK143" s="154">
        <f t="shared" ref="BK143:BK149" si="9">ROUND(I143*H143,3)</f>
        <v>0</v>
      </c>
      <c r="BL143" s="14" t="s">
        <v>138</v>
      </c>
      <c r="BM143" s="152" t="s">
        <v>140</v>
      </c>
    </row>
    <row r="144" spans="1:65" s="2" customFormat="1" ht="33" customHeight="1">
      <c r="A144" s="28"/>
      <c r="B144" s="141"/>
      <c r="C144" s="142" t="s">
        <v>139</v>
      </c>
      <c r="D144" s="142" t="s">
        <v>134</v>
      </c>
      <c r="E144" s="143" t="s">
        <v>141</v>
      </c>
      <c r="F144" s="144" t="s">
        <v>142</v>
      </c>
      <c r="G144" s="145" t="s">
        <v>137</v>
      </c>
      <c r="H144" s="146">
        <v>33.122999999999998</v>
      </c>
      <c r="I144" s="146"/>
      <c r="J144" s="146">
        <f t="shared" si="0"/>
        <v>0</v>
      </c>
      <c r="K144" s="147"/>
      <c r="L144" s="29"/>
      <c r="M144" s="148" t="s">
        <v>1</v>
      </c>
      <c r="N144" s="149" t="s">
        <v>38</v>
      </c>
      <c r="O144" s="150">
        <v>1.6288400000000001</v>
      </c>
      <c r="P144" s="150">
        <f t="shared" si="1"/>
        <v>53.952067319999998</v>
      </c>
      <c r="Q144" s="150">
        <v>0.65324000000000004</v>
      </c>
      <c r="R144" s="150">
        <f t="shared" si="2"/>
        <v>21.637268519999999</v>
      </c>
      <c r="S144" s="150">
        <v>0</v>
      </c>
      <c r="T144" s="151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2" t="s">
        <v>138</v>
      </c>
      <c r="AT144" s="152" t="s">
        <v>134</v>
      </c>
      <c r="AU144" s="152" t="s">
        <v>139</v>
      </c>
      <c r="AY144" s="14" t="s">
        <v>131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4" t="s">
        <v>139</v>
      </c>
      <c r="BK144" s="154">
        <f t="shared" si="9"/>
        <v>0</v>
      </c>
      <c r="BL144" s="14" t="s">
        <v>138</v>
      </c>
      <c r="BM144" s="152" t="s">
        <v>143</v>
      </c>
    </row>
    <row r="145" spans="1:65" s="2" customFormat="1" ht="21.75" customHeight="1">
      <c r="A145" s="28"/>
      <c r="B145" s="141"/>
      <c r="C145" s="142" t="s">
        <v>132</v>
      </c>
      <c r="D145" s="142" t="s">
        <v>134</v>
      </c>
      <c r="E145" s="143" t="s">
        <v>144</v>
      </c>
      <c r="F145" s="144" t="s">
        <v>145</v>
      </c>
      <c r="G145" s="145" t="s">
        <v>146</v>
      </c>
      <c r="H145" s="146">
        <v>6</v>
      </c>
      <c r="I145" s="146"/>
      <c r="J145" s="146">
        <f t="shared" si="0"/>
        <v>0</v>
      </c>
      <c r="K145" s="147"/>
      <c r="L145" s="29"/>
      <c r="M145" s="148" t="s">
        <v>1</v>
      </c>
      <c r="N145" s="149" t="s">
        <v>38</v>
      </c>
      <c r="O145" s="150">
        <v>0.36413000000000001</v>
      </c>
      <c r="P145" s="150">
        <f t="shared" si="1"/>
        <v>2.1847799999999999</v>
      </c>
      <c r="Q145" s="150">
        <v>9.7699999999999995E-2</v>
      </c>
      <c r="R145" s="150">
        <f t="shared" si="2"/>
        <v>0.58619999999999994</v>
      </c>
      <c r="S145" s="150">
        <v>0</v>
      </c>
      <c r="T145" s="151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2" t="s">
        <v>138</v>
      </c>
      <c r="AT145" s="152" t="s">
        <v>134</v>
      </c>
      <c r="AU145" s="152" t="s">
        <v>139</v>
      </c>
      <c r="AY145" s="14" t="s">
        <v>131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4" t="s">
        <v>139</v>
      </c>
      <c r="BK145" s="154">
        <f t="shared" si="9"/>
        <v>0</v>
      </c>
      <c r="BL145" s="14" t="s">
        <v>138</v>
      </c>
      <c r="BM145" s="152" t="s">
        <v>147</v>
      </c>
    </row>
    <row r="146" spans="1:65" s="2" customFormat="1" ht="21.75" customHeight="1">
      <c r="A146" s="28"/>
      <c r="B146" s="141"/>
      <c r="C146" s="142" t="s">
        <v>138</v>
      </c>
      <c r="D146" s="142" t="s">
        <v>134</v>
      </c>
      <c r="E146" s="143" t="s">
        <v>148</v>
      </c>
      <c r="F146" s="144" t="s">
        <v>149</v>
      </c>
      <c r="G146" s="145" t="s">
        <v>146</v>
      </c>
      <c r="H146" s="146">
        <v>1</v>
      </c>
      <c r="I146" s="146"/>
      <c r="J146" s="146">
        <f t="shared" si="0"/>
        <v>0</v>
      </c>
      <c r="K146" s="147"/>
      <c r="L146" s="29"/>
      <c r="M146" s="148" t="s">
        <v>1</v>
      </c>
      <c r="N146" s="149" t="s">
        <v>38</v>
      </c>
      <c r="O146" s="150">
        <v>0.38917000000000002</v>
      </c>
      <c r="P146" s="150">
        <f t="shared" si="1"/>
        <v>0.38917000000000002</v>
      </c>
      <c r="Q146" s="150">
        <v>0.15961</v>
      </c>
      <c r="R146" s="150">
        <f t="shared" si="2"/>
        <v>0.15961</v>
      </c>
      <c r="S146" s="150">
        <v>0</v>
      </c>
      <c r="T146" s="151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2" t="s">
        <v>138</v>
      </c>
      <c r="AT146" s="152" t="s">
        <v>134</v>
      </c>
      <c r="AU146" s="152" t="s">
        <v>139</v>
      </c>
      <c r="AY146" s="14" t="s">
        <v>131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4" t="s">
        <v>139</v>
      </c>
      <c r="BK146" s="154">
        <f t="shared" si="9"/>
        <v>0</v>
      </c>
      <c r="BL146" s="14" t="s">
        <v>138</v>
      </c>
      <c r="BM146" s="152" t="s">
        <v>150</v>
      </c>
    </row>
    <row r="147" spans="1:65" s="2" customFormat="1" ht="21.75" customHeight="1">
      <c r="A147" s="28"/>
      <c r="B147" s="141"/>
      <c r="C147" s="142" t="s">
        <v>151</v>
      </c>
      <c r="D147" s="142" t="s">
        <v>134</v>
      </c>
      <c r="E147" s="143" t="s">
        <v>152</v>
      </c>
      <c r="F147" s="144" t="s">
        <v>153</v>
      </c>
      <c r="G147" s="145" t="s">
        <v>146</v>
      </c>
      <c r="H147" s="146">
        <v>3</v>
      </c>
      <c r="I147" s="146"/>
      <c r="J147" s="146">
        <f t="shared" si="0"/>
        <v>0</v>
      </c>
      <c r="K147" s="147"/>
      <c r="L147" s="29"/>
      <c r="M147" s="148" t="s">
        <v>1</v>
      </c>
      <c r="N147" s="149" t="s">
        <v>38</v>
      </c>
      <c r="O147" s="150">
        <v>0.43275999999999998</v>
      </c>
      <c r="P147" s="150">
        <f t="shared" si="1"/>
        <v>1.2982799999999999</v>
      </c>
      <c r="Q147" s="150">
        <v>0.17899000000000001</v>
      </c>
      <c r="R147" s="150">
        <f t="shared" si="2"/>
        <v>0.53697000000000006</v>
      </c>
      <c r="S147" s="150">
        <v>0</v>
      </c>
      <c r="T147" s="151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2" t="s">
        <v>138</v>
      </c>
      <c r="AT147" s="152" t="s">
        <v>134</v>
      </c>
      <c r="AU147" s="152" t="s">
        <v>139</v>
      </c>
      <c r="AY147" s="14" t="s">
        <v>131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4" t="s">
        <v>139</v>
      </c>
      <c r="BK147" s="154">
        <f t="shared" si="9"/>
        <v>0</v>
      </c>
      <c r="BL147" s="14" t="s">
        <v>138</v>
      </c>
      <c r="BM147" s="152" t="s">
        <v>154</v>
      </c>
    </row>
    <row r="148" spans="1:65" s="2" customFormat="1" ht="21.75" customHeight="1">
      <c r="A148" s="28"/>
      <c r="B148" s="141"/>
      <c r="C148" s="142" t="s">
        <v>155</v>
      </c>
      <c r="D148" s="142" t="s">
        <v>134</v>
      </c>
      <c r="E148" s="143" t="s">
        <v>156</v>
      </c>
      <c r="F148" s="144" t="s">
        <v>157</v>
      </c>
      <c r="G148" s="145" t="s">
        <v>146</v>
      </c>
      <c r="H148" s="146">
        <v>14</v>
      </c>
      <c r="I148" s="146"/>
      <c r="J148" s="146">
        <f t="shared" si="0"/>
        <v>0</v>
      </c>
      <c r="K148" s="147"/>
      <c r="L148" s="29"/>
      <c r="M148" s="148" t="s">
        <v>1</v>
      </c>
      <c r="N148" s="149" t="s">
        <v>38</v>
      </c>
      <c r="O148" s="150">
        <v>0.22287999999999999</v>
      </c>
      <c r="P148" s="150">
        <f t="shared" si="1"/>
        <v>3.12032</v>
      </c>
      <c r="Q148" s="150">
        <v>3.2719999999999999E-2</v>
      </c>
      <c r="R148" s="150">
        <f t="shared" si="2"/>
        <v>0.45807999999999999</v>
      </c>
      <c r="S148" s="150">
        <v>0</v>
      </c>
      <c r="T148" s="151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2" t="s">
        <v>138</v>
      </c>
      <c r="AT148" s="152" t="s">
        <v>134</v>
      </c>
      <c r="AU148" s="152" t="s">
        <v>139</v>
      </c>
      <c r="AY148" s="14" t="s">
        <v>131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4" t="s">
        <v>139</v>
      </c>
      <c r="BK148" s="154">
        <f t="shared" si="9"/>
        <v>0</v>
      </c>
      <c r="BL148" s="14" t="s">
        <v>138</v>
      </c>
      <c r="BM148" s="152" t="s">
        <v>158</v>
      </c>
    </row>
    <row r="149" spans="1:65" s="2" customFormat="1" ht="21.75" customHeight="1">
      <c r="A149" s="28"/>
      <c r="B149" s="141"/>
      <c r="C149" s="142" t="s">
        <v>159</v>
      </c>
      <c r="D149" s="142" t="s">
        <v>134</v>
      </c>
      <c r="E149" s="143" t="s">
        <v>160</v>
      </c>
      <c r="F149" s="144" t="s">
        <v>161</v>
      </c>
      <c r="G149" s="145" t="s">
        <v>162</v>
      </c>
      <c r="H149" s="146">
        <v>75</v>
      </c>
      <c r="I149" s="146"/>
      <c r="J149" s="146">
        <f t="shared" si="0"/>
        <v>0</v>
      </c>
      <c r="K149" s="147"/>
      <c r="L149" s="29"/>
      <c r="M149" s="148" t="s">
        <v>1</v>
      </c>
      <c r="N149" s="149" t="s">
        <v>38</v>
      </c>
      <c r="O149" s="150">
        <v>0.43259999999999998</v>
      </c>
      <c r="P149" s="150">
        <f t="shared" si="1"/>
        <v>32.445</v>
      </c>
      <c r="Q149" s="150">
        <v>8.9789999999999995E-2</v>
      </c>
      <c r="R149" s="150">
        <f t="shared" si="2"/>
        <v>6.7342499999999994</v>
      </c>
      <c r="S149" s="150">
        <v>0</v>
      </c>
      <c r="T149" s="151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2" t="s">
        <v>138</v>
      </c>
      <c r="AT149" s="152" t="s">
        <v>134</v>
      </c>
      <c r="AU149" s="152" t="s">
        <v>139</v>
      </c>
      <c r="AY149" s="14" t="s">
        <v>131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4" t="s">
        <v>139</v>
      </c>
      <c r="BK149" s="154">
        <f t="shared" si="9"/>
        <v>0</v>
      </c>
      <c r="BL149" s="14" t="s">
        <v>138</v>
      </c>
      <c r="BM149" s="152" t="s">
        <v>163</v>
      </c>
    </row>
    <row r="150" spans="1:65" s="12" customFormat="1" ht="22.9" customHeight="1">
      <c r="B150" s="129"/>
      <c r="D150" s="130" t="s">
        <v>71</v>
      </c>
      <c r="E150" s="139" t="s">
        <v>138</v>
      </c>
      <c r="F150" s="139" t="s">
        <v>164</v>
      </c>
      <c r="J150" s="140">
        <f>BK150</f>
        <v>0</v>
      </c>
      <c r="L150" s="129"/>
      <c r="M150" s="133"/>
      <c r="N150" s="134"/>
      <c r="O150" s="134"/>
      <c r="P150" s="135">
        <f>SUM(P151:P163)</f>
        <v>62.50815063999999</v>
      </c>
      <c r="Q150" s="134"/>
      <c r="R150" s="135">
        <f>SUM(R151:R163)</f>
        <v>26.547750390000001</v>
      </c>
      <c r="S150" s="134"/>
      <c r="T150" s="136">
        <f>SUM(T151:T163)</f>
        <v>0</v>
      </c>
      <c r="AR150" s="130" t="s">
        <v>80</v>
      </c>
      <c r="AT150" s="137" t="s">
        <v>71</v>
      </c>
      <c r="AU150" s="137" t="s">
        <v>80</v>
      </c>
      <c r="AY150" s="130" t="s">
        <v>131</v>
      </c>
      <c r="BK150" s="138">
        <f>SUM(BK151:BK163)</f>
        <v>0</v>
      </c>
    </row>
    <row r="151" spans="1:65" s="2" customFormat="1" ht="21.75" customHeight="1">
      <c r="A151" s="28"/>
      <c r="B151" s="141"/>
      <c r="C151" s="142" t="s">
        <v>165</v>
      </c>
      <c r="D151" s="142" t="s">
        <v>134</v>
      </c>
      <c r="E151" s="143" t="s">
        <v>166</v>
      </c>
      <c r="F151" s="144" t="s">
        <v>167</v>
      </c>
      <c r="G151" s="145" t="s">
        <v>137</v>
      </c>
      <c r="H151" s="146">
        <v>6.4130000000000003</v>
      </c>
      <c r="I151" s="146"/>
      <c r="J151" s="146">
        <f t="shared" ref="J151:J163" si="10">ROUND(I151*H151,3)</f>
        <v>0</v>
      </c>
      <c r="K151" s="147"/>
      <c r="L151" s="29"/>
      <c r="M151" s="148" t="s">
        <v>1</v>
      </c>
      <c r="N151" s="149" t="s">
        <v>38</v>
      </c>
      <c r="O151" s="150">
        <v>1.25221</v>
      </c>
      <c r="P151" s="150">
        <f t="shared" ref="P151:P163" si="11">O151*H151</f>
        <v>8.0304227299999997</v>
      </c>
      <c r="Q151" s="150">
        <v>2.2970199999999998</v>
      </c>
      <c r="R151" s="150">
        <f t="shared" ref="R151:R163" si="12">Q151*H151</f>
        <v>14.73078926</v>
      </c>
      <c r="S151" s="150">
        <v>0</v>
      </c>
      <c r="T151" s="151">
        <f t="shared" ref="T151:T163" si="13"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2" t="s">
        <v>138</v>
      </c>
      <c r="AT151" s="152" t="s">
        <v>134</v>
      </c>
      <c r="AU151" s="152" t="s">
        <v>139</v>
      </c>
      <c r="AY151" s="14" t="s">
        <v>131</v>
      </c>
      <c r="BE151" s="153">
        <f t="shared" ref="BE151:BE163" si="14">IF(N151="základná",J151,0)</f>
        <v>0</v>
      </c>
      <c r="BF151" s="153">
        <f t="shared" ref="BF151:BF163" si="15">IF(N151="znížená",J151,0)</f>
        <v>0</v>
      </c>
      <c r="BG151" s="153">
        <f t="shared" ref="BG151:BG163" si="16">IF(N151="zákl. prenesená",J151,0)</f>
        <v>0</v>
      </c>
      <c r="BH151" s="153">
        <f t="shared" ref="BH151:BH163" si="17">IF(N151="zníž. prenesená",J151,0)</f>
        <v>0</v>
      </c>
      <c r="BI151" s="153">
        <f t="shared" ref="BI151:BI163" si="18">IF(N151="nulová",J151,0)</f>
        <v>0</v>
      </c>
      <c r="BJ151" s="14" t="s">
        <v>139</v>
      </c>
      <c r="BK151" s="154">
        <f t="shared" ref="BK151:BK163" si="19">ROUND(I151*H151,3)</f>
        <v>0</v>
      </c>
      <c r="BL151" s="14" t="s">
        <v>138</v>
      </c>
      <c r="BM151" s="152" t="s">
        <v>168</v>
      </c>
    </row>
    <row r="152" spans="1:65" s="2" customFormat="1" ht="33" customHeight="1">
      <c r="A152" s="28"/>
      <c r="B152" s="141"/>
      <c r="C152" s="142" t="s">
        <v>169</v>
      </c>
      <c r="D152" s="142" t="s">
        <v>134</v>
      </c>
      <c r="E152" s="143" t="s">
        <v>170</v>
      </c>
      <c r="F152" s="144" t="s">
        <v>171</v>
      </c>
      <c r="G152" s="145" t="s">
        <v>172</v>
      </c>
      <c r="H152" s="146">
        <v>0.47799999999999998</v>
      </c>
      <c r="I152" s="146"/>
      <c r="J152" s="146">
        <f t="shared" si="10"/>
        <v>0</v>
      </c>
      <c r="K152" s="147"/>
      <c r="L152" s="29"/>
      <c r="M152" s="148" t="s">
        <v>1</v>
      </c>
      <c r="N152" s="149" t="s">
        <v>38</v>
      </c>
      <c r="O152" s="150">
        <v>15.30485</v>
      </c>
      <c r="P152" s="150">
        <f t="shared" si="11"/>
        <v>7.3157182999999995</v>
      </c>
      <c r="Q152" s="150">
        <v>1.20296</v>
      </c>
      <c r="R152" s="150">
        <f t="shared" si="12"/>
        <v>0.57501488000000001</v>
      </c>
      <c r="S152" s="150">
        <v>0</v>
      </c>
      <c r="T152" s="151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2" t="s">
        <v>138</v>
      </c>
      <c r="AT152" s="152" t="s">
        <v>134</v>
      </c>
      <c r="AU152" s="152" t="s">
        <v>139</v>
      </c>
      <c r="AY152" s="14" t="s">
        <v>131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4" t="s">
        <v>139</v>
      </c>
      <c r="BK152" s="154">
        <f t="shared" si="19"/>
        <v>0</v>
      </c>
      <c r="BL152" s="14" t="s">
        <v>138</v>
      </c>
      <c r="BM152" s="152" t="s">
        <v>173</v>
      </c>
    </row>
    <row r="153" spans="1:65" s="2" customFormat="1" ht="16.5" customHeight="1">
      <c r="A153" s="28"/>
      <c r="B153" s="141"/>
      <c r="C153" s="142" t="s">
        <v>174</v>
      </c>
      <c r="D153" s="142" t="s">
        <v>134</v>
      </c>
      <c r="E153" s="143" t="s">
        <v>175</v>
      </c>
      <c r="F153" s="144" t="s">
        <v>176</v>
      </c>
      <c r="G153" s="145" t="s">
        <v>137</v>
      </c>
      <c r="H153" s="146">
        <v>0.64300000000000002</v>
      </c>
      <c r="I153" s="146"/>
      <c r="J153" s="146">
        <f t="shared" si="10"/>
        <v>0</v>
      </c>
      <c r="K153" s="147"/>
      <c r="L153" s="29"/>
      <c r="M153" s="148" t="s">
        <v>1</v>
      </c>
      <c r="N153" s="149" t="s">
        <v>38</v>
      </c>
      <c r="O153" s="150">
        <v>1.25221</v>
      </c>
      <c r="P153" s="150">
        <f t="shared" si="11"/>
        <v>0.80517103000000001</v>
      </c>
      <c r="Q153" s="150">
        <v>2.2970199999999998</v>
      </c>
      <c r="R153" s="150">
        <f t="shared" si="12"/>
        <v>1.47698386</v>
      </c>
      <c r="S153" s="150">
        <v>0</v>
      </c>
      <c r="T153" s="151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2" t="s">
        <v>138</v>
      </c>
      <c r="AT153" s="152" t="s">
        <v>134</v>
      </c>
      <c r="AU153" s="152" t="s">
        <v>139</v>
      </c>
      <c r="AY153" s="14" t="s">
        <v>131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4" t="s">
        <v>139</v>
      </c>
      <c r="BK153" s="154">
        <f t="shared" si="19"/>
        <v>0</v>
      </c>
      <c r="BL153" s="14" t="s">
        <v>138</v>
      </c>
      <c r="BM153" s="152" t="s">
        <v>177</v>
      </c>
    </row>
    <row r="154" spans="1:65" s="2" customFormat="1" ht="16.5" customHeight="1">
      <c r="A154" s="28"/>
      <c r="B154" s="141"/>
      <c r="C154" s="142" t="s">
        <v>178</v>
      </c>
      <c r="D154" s="142" t="s">
        <v>134</v>
      </c>
      <c r="E154" s="143" t="s">
        <v>179</v>
      </c>
      <c r="F154" s="144" t="s">
        <v>180</v>
      </c>
      <c r="G154" s="145" t="s">
        <v>162</v>
      </c>
      <c r="H154" s="146">
        <v>7.9059999999999997</v>
      </c>
      <c r="I154" s="146"/>
      <c r="J154" s="146">
        <f t="shared" si="10"/>
        <v>0</v>
      </c>
      <c r="K154" s="147"/>
      <c r="L154" s="29"/>
      <c r="M154" s="148" t="s">
        <v>1</v>
      </c>
      <c r="N154" s="149" t="s">
        <v>38</v>
      </c>
      <c r="O154" s="150">
        <v>0.64932000000000001</v>
      </c>
      <c r="P154" s="150">
        <f t="shared" si="11"/>
        <v>5.13352392</v>
      </c>
      <c r="Q154" s="150">
        <v>3.6900000000000001E-3</v>
      </c>
      <c r="R154" s="150">
        <f t="shared" si="12"/>
        <v>2.917314E-2</v>
      </c>
      <c r="S154" s="150">
        <v>0</v>
      </c>
      <c r="T154" s="151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2" t="s">
        <v>138</v>
      </c>
      <c r="AT154" s="152" t="s">
        <v>134</v>
      </c>
      <c r="AU154" s="152" t="s">
        <v>139</v>
      </c>
      <c r="AY154" s="14" t="s">
        <v>131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4" t="s">
        <v>139</v>
      </c>
      <c r="BK154" s="154">
        <f t="shared" si="19"/>
        <v>0</v>
      </c>
      <c r="BL154" s="14" t="s">
        <v>138</v>
      </c>
      <c r="BM154" s="152" t="s">
        <v>181</v>
      </c>
    </row>
    <row r="155" spans="1:65" s="2" customFormat="1" ht="16.5" customHeight="1">
      <c r="A155" s="28"/>
      <c r="B155" s="141"/>
      <c r="C155" s="142" t="s">
        <v>182</v>
      </c>
      <c r="D155" s="142" t="s">
        <v>134</v>
      </c>
      <c r="E155" s="143" t="s">
        <v>183</v>
      </c>
      <c r="F155" s="144" t="s">
        <v>184</v>
      </c>
      <c r="G155" s="145" t="s">
        <v>162</v>
      </c>
      <c r="H155" s="146">
        <v>7.9059999999999997</v>
      </c>
      <c r="I155" s="146"/>
      <c r="J155" s="146">
        <f t="shared" si="10"/>
        <v>0</v>
      </c>
      <c r="K155" s="147"/>
      <c r="L155" s="29"/>
      <c r="M155" s="148" t="s">
        <v>1</v>
      </c>
      <c r="N155" s="149" t="s">
        <v>38</v>
      </c>
      <c r="O155" s="150">
        <v>0.27500000000000002</v>
      </c>
      <c r="P155" s="150">
        <f t="shared" si="11"/>
        <v>2.17415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2" t="s">
        <v>138</v>
      </c>
      <c r="AT155" s="152" t="s">
        <v>134</v>
      </c>
      <c r="AU155" s="152" t="s">
        <v>139</v>
      </c>
      <c r="AY155" s="14" t="s">
        <v>131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4" t="s">
        <v>139</v>
      </c>
      <c r="BK155" s="154">
        <f t="shared" si="19"/>
        <v>0</v>
      </c>
      <c r="BL155" s="14" t="s">
        <v>138</v>
      </c>
      <c r="BM155" s="152" t="s">
        <v>185</v>
      </c>
    </row>
    <row r="156" spans="1:65" s="2" customFormat="1" ht="21.75" customHeight="1">
      <c r="A156" s="28"/>
      <c r="B156" s="141"/>
      <c r="C156" s="142" t="s">
        <v>186</v>
      </c>
      <c r="D156" s="142" t="s">
        <v>134</v>
      </c>
      <c r="E156" s="143" t="s">
        <v>187</v>
      </c>
      <c r="F156" s="144" t="s">
        <v>188</v>
      </c>
      <c r="G156" s="145" t="s">
        <v>162</v>
      </c>
      <c r="H156" s="146">
        <v>3.8260000000000001</v>
      </c>
      <c r="I156" s="146"/>
      <c r="J156" s="146">
        <f t="shared" si="10"/>
        <v>0</v>
      </c>
      <c r="K156" s="147"/>
      <c r="L156" s="29"/>
      <c r="M156" s="148" t="s">
        <v>1</v>
      </c>
      <c r="N156" s="149" t="s">
        <v>38</v>
      </c>
      <c r="O156" s="150">
        <v>1.2657499999999999</v>
      </c>
      <c r="P156" s="150">
        <f t="shared" si="11"/>
        <v>4.8427594999999997</v>
      </c>
      <c r="Q156" s="150">
        <v>8.6E-3</v>
      </c>
      <c r="R156" s="150">
        <f t="shared" si="12"/>
        <v>3.2903599999999998E-2</v>
      </c>
      <c r="S156" s="150">
        <v>0</v>
      </c>
      <c r="T156" s="151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2" t="s">
        <v>138</v>
      </c>
      <c r="AT156" s="152" t="s">
        <v>134</v>
      </c>
      <c r="AU156" s="152" t="s">
        <v>139</v>
      </c>
      <c r="AY156" s="14" t="s">
        <v>131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4" t="s">
        <v>139</v>
      </c>
      <c r="BK156" s="154">
        <f t="shared" si="19"/>
        <v>0</v>
      </c>
      <c r="BL156" s="14" t="s">
        <v>138</v>
      </c>
      <c r="BM156" s="152" t="s">
        <v>189</v>
      </c>
    </row>
    <row r="157" spans="1:65" s="2" customFormat="1" ht="21.75" customHeight="1">
      <c r="A157" s="28"/>
      <c r="B157" s="141"/>
      <c r="C157" s="142" t="s">
        <v>190</v>
      </c>
      <c r="D157" s="142" t="s">
        <v>134</v>
      </c>
      <c r="E157" s="143" t="s">
        <v>191</v>
      </c>
      <c r="F157" s="144" t="s">
        <v>192</v>
      </c>
      <c r="G157" s="145" t="s">
        <v>162</v>
      </c>
      <c r="H157" s="146">
        <v>3.8260000000000001</v>
      </c>
      <c r="I157" s="146"/>
      <c r="J157" s="146">
        <f t="shared" si="10"/>
        <v>0</v>
      </c>
      <c r="K157" s="147"/>
      <c r="L157" s="29"/>
      <c r="M157" s="148" t="s">
        <v>1</v>
      </c>
      <c r="N157" s="149" t="s">
        <v>38</v>
      </c>
      <c r="O157" s="150">
        <v>0.437</v>
      </c>
      <c r="P157" s="150">
        <f t="shared" si="11"/>
        <v>1.6719619999999999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2" t="s">
        <v>138</v>
      </c>
      <c r="AT157" s="152" t="s">
        <v>134</v>
      </c>
      <c r="AU157" s="152" t="s">
        <v>139</v>
      </c>
      <c r="AY157" s="14" t="s">
        <v>131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4" t="s">
        <v>139</v>
      </c>
      <c r="BK157" s="154">
        <f t="shared" si="19"/>
        <v>0</v>
      </c>
      <c r="BL157" s="14" t="s">
        <v>138</v>
      </c>
      <c r="BM157" s="152" t="s">
        <v>193</v>
      </c>
    </row>
    <row r="158" spans="1:65" s="2" customFormat="1" ht="16.5" customHeight="1">
      <c r="A158" s="28"/>
      <c r="B158" s="141"/>
      <c r="C158" s="142" t="s">
        <v>194</v>
      </c>
      <c r="D158" s="142" t="s">
        <v>134</v>
      </c>
      <c r="E158" s="143" t="s">
        <v>195</v>
      </c>
      <c r="F158" s="144" t="s">
        <v>196</v>
      </c>
      <c r="G158" s="145" t="s">
        <v>137</v>
      </c>
      <c r="H158" s="146">
        <v>4.077</v>
      </c>
      <c r="I158" s="146"/>
      <c r="J158" s="146">
        <f t="shared" si="10"/>
        <v>0</v>
      </c>
      <c r="K158" s="147"/>
      <c r="L158" s="29"/>
      <c r="M158" s="148" t="s">
        <v>1</v>
      </c>
      <c r="N158" s="149" t="s">
        <v>38</v>
      </c>
      <c r="O158" s="150">
        <v>1.5711999999999999</v>
      </c>
      <c r="P158" s="150">
        <f t="shared" si="11"/>
        <v>6.4057823999999997</v>
      </c>
      <c r="Q158" s="150">
        <v>2.29698</v>
      </c>
      <c r="R158" s="150">
        <f t="shared" si="12"/>
        <v>9.3647874600000005</v>
      </c>
      <c r="S158" s="150">
        <v>0</v>
      </c>
      <c r="T158" s="151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2" t="s">
        <v>138</v>
      </c>
      <c r="AT158" s="152" t="s">
        <v>134</v>
      </c>
      <c r="AU158" s="152" t="s">
        <v>139</v>
      </c>
      <c r="AY158" s="14" t="s">
        <v>131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4" t="s">
        <v>139</v>
      </c>
      <c r="BK158" s="154">
        <f t="shared" si="19"/>
        <v>0</v>
      </c>
      <c r="BL158" s="14" t="s">
        <v>138</v>
      </c>
      <c r="BM158" s="152" t="s">
        <v>197</v>
      </c>
    </row>
    <row r="159" spans="1:65" s="2" customFormat="1" ht="21.75" customHeight="1">
      <c r="A159" s="28"/>
      <c r="B159" s="141"/>
      <c r="C159" s="142" t="s">
        <v>198</v>
      </c>
      <c r="D159" s="142" t="s">
        <v>134</v>
      </c>
      <c r="E159" s="143" t="s">
        <v>199</v>
      </c>
      <c r="F159" s="144" t="s">
        <v>200</v>
      </c>
      <c r="G159" s="145" t="s">
        <v>162</v>
      </c>
      <c r="H159" s="146">
        <v>21.209</v>
      </c>
      <c r="I159" s="146"/>
      <c r="J159" s="146">
        <f t="shared" si="10"/>
        <v>0</v>
      </c>
      <c r="K159" s="147"/>
      <c r="L159" s="29"/>
      <c r="M159" s="148" t="s">
        <v>1</v>
      </c>
      <c r="N159" s="149" t="s">
        <v>38</v>
      </c>
      <c r="O159" s="150">
        <v>0.48230000000000001</v>
      </c>
      <c r="P159" s="150">
        <f t="shared" si="11"/>
        <v>10.2291007</v>
      </c>
      <c r="Q159" s="150">
        <v>3.4099999999999998E-3</v>
      </c>
      <c r="R159" s="150">
        <f t="shared" si="12"/>
        <v>7.2322689999999995E-2</v>
      </c>
      <c r="S159" s="150">
        <v>0</v>
      </c>
      <c r="T159" s="151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2" t="s">
        <v>138</v>
      </c>
      <c r="AT159" s="152" t="s">
        <v>134</v>
      </c>
      <c r="AU159" s="152" t="s">
        <v>139</v>
      </c>
      <c r="AY159" s="14" t="s">
        <v>131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4" t="s">
        <v>139</v>
      </c>
      <c r="BK159" s="154">
        <f t="shared" si="19"/>
        <v>0</v>
      </c>
      <c r="BL159" s="14" t="s">
        <v>138</v>
      </c>
      <c r="BM159" s="152" t="s">
        <v>201</v>
      </c>
    </row>
    <row r="160" spans="1:65" s="2" customFormat="1" ht="21.75" customHeight="1">
      <c r="A160" s="28"/>
      <c r="B160" s="141"/>
      <c r="C160" s="142" t="s">
        <v>202</v>
      </c>
      <c r="D160" s="142" t="s">
        <v>134</v>
      </c>
      <c r="E160" s="143" t="s">
        <v>203</v>
      </c>
      <c r="F160" s="144" t="s">
        <v>204</v>
      </c>
      <c r="G160" s="145" t="s">
        <v>162</v>
      </c>
      <c r="H160" s="146">
        <v>21.209</v>
      </c>
      <c r="I160" s="146"/>
      <c r="J160" s="146">
        <f t="shared" si="10"/>
        <v>0</v>
      </c>
      <c r="K160" s="147"/>
      <c r="L160" s="29"/>
      <c r="M160" s="148" t="s">
        <v>1</v>
      </c>
      <c r="N160" s="149" t="s">
        <v>38</v>
      </c>
      <c r="O160" s="150">
        <v>0.23899999999999999</v>
      </c>
      <c r="P160" s="150">
        <f t="shared" si="11"/>
        <v>5.0689509999999993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2" t="s">
        <v>138</v>
      </c>
      <c r="AT160" s="152" t="s">
        <v>134</v>
      </c>
      <c r="AU160" s="152" t="s">
        <v>139</v>
      </c>
      <c r="AY160" s="14" t="s">
        <v>131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4" t="s">
        <v>139</v>
      </c>
      <c r="BK160" s="154">
        <f t="shared" si="19"/>
        <v>0</v>
      </c>
      <c r="BL160" s="14" t="s">
        <v>138</v>
      </c>
      <c r="BM160" s="152" t="s">
        <v>205</v>
      </c>
    </row>
    <row r="161" spans="1:65" s="2" customFormat="1" ht="21.75" customHeight="1">
      <c r="A161" s="28"/>
      <c r="B161" s="141"/>
      <c r="C161" s="142" t="s">
        <v>206</v>
      </c>
      <c r="D161" s="142" t="s">
        <v>134</v>
      </c>
      <c r="E161" s="143" t="s">
        <v>207</v>
      </c>
      <c r="F161" s="144" t="s">
        <v>208</v>
      </c>
      <c r="G161" s="145" t="s">
        <v>172</v>
      </c>
      <c r="H161" s="146">
        <v>0.23599999999999999</v>
      </c>
      <c r="I161" s="146"/>
      <c r="J161" s="146">
        <f t="shared" si="10"/>
        <v>0</v>
      </c>
      <c r="K161" s="147"/>
      <c r="L161" s="29"/>
      <c r="M161" s="148" t="s">
        <v>1</v>
      </c>
      <c r="N161" s="149" t="s">
        <v>38</v>
      </c>
      <c r="O161" s="150">
        <v>35.618609999999997</v>
      </c>
      <c r="P161" s="150">
        <f t="shared" si="11"/>
        <v>8.4059919599999979</v>
      </c>
      <c r="Q161" s="150">
        <v>1.0165999999999999</v>
      </c>
      <c r="R161" s="150">
        <f t="shared" si="12"/>
        <v>0.23991759999999998</v>
      </c>
      <c r="S161" s="150">
        <v>0</v>
      </c>
      <c r="T161" s="151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2" t="s">
        <v>138</v>
      </c>
      <c r="AT161" s="152" t="s">
        <v>134</v>
      </c>
      <c r="AU161" s="152" t="s">
        <v>139</v>
      </c>
      <c r="AY161" s="14" t="s">
        <v>131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4" t="s">
        <v>139</v>
      </c>
      <c r="BK161" s="154">
        <f t="shared" si="19"/>
        <v>0</v>
      </c>
      <c r="BL161" s="14" t="s">
        <v>138</v>
      </c>
      <c r="BM161" s="152" t="s">
        <v>209</v>
      </c>
    </row>
    <row r="162" spans="1:65" s="2" customFormat="1" ht="21.75" customHeight="1">
      <c r="A162" s="28"/>
      <c r="B162" s="141"/>
      <c r="C162" s="142" t="s">
        <v>210</v>
      </c>
      <c r="D162" s="142" t="s">
        <v>134</v>
      </c>
      <c r="E162" s="143" t="s">
        <v>211</v>
      </c>
      <c r="F162" s="144" t="s">
        <v>212</v>
      </c>
      <c r="G162" s="145" t="s">
        <v>162</v>
      </c>
      <c r="H162" s="146">
        <v>12.114000000000001</v>
      </c>
      <c r="I162" s="146"/>
      <c r="J162" s="146">
        <f t="shared" si="10"/>
        <v>0</v>
      </c>
      <c r="K162" s="147"/>
      <c r="L162" s="29"/>
      <c r="M162" s="148" t="s">
        <v>1</v>
      </c>
      <c r="N162" s="149" t="s">
        <v>38</v>
      </c>
      <c r="O162" s="150">
        <v>0.20014999999999999</v>
      </c>
      <c r="P162" s="150">
        <f t="shared" si="11"/>
        <v>2.4246171000000003</v>
      </c>
      <c r="Q162" s="150">
        <v>1.4999999999999999E-4</v>
      </c>
      <c r="R162" s="150">
        <f t="shared" si="12"/>
        <v>1.8170999999999999E-3</v>
      </c>
      <c r="S162" s="150">
        <v>0</v>
      </c>
      <c r="T162" s="151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2" t="s">
        <v>138</v>
      </c>
      <c r="AT162" s="152" t="s">
        <v>134</v>
      </c>
      <c r="AU162" s="152" t="s">
        <v>139</v>
      </c>
      <c r="AY162" s="14" t="s">
        <v>131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4" t="s">
        <v>139</v>
      </c>
      <c r="BK162" s="154">
        <f t="shared" si="19"/>
        <v>0</v>
      </c>
      <c r="BL162" s="14" t="s">
        <v>138</v>
      </c>
      <c r="BM162" s="152" t="s">
        <v>213</v>
      </c>
    </row>
    <row r="163" spans="1:65" s="2" customFormat="1" ht="21.75" customHeight="1">
      <c r="A163" s="28"/>
      <c r="B163" s="141"/>
      <c r="C163" s="155" t="s">
        <v>7</v>
      </c>
      <c r="D163" s="155" t="s">
        <v>214</v>
      </c>
      <c r="E163" s="156" t="s">
        <v>215</v>
      </c>
      <c r="F163" s="157" t="s">
        <v>216</v>
      </c>
      <c r="G163" s="158" t="s">
        <v>162</v>
      </c>
      <c r="H163" s="159">
        <v>13.356</v>
      </c>
      <c r="I163" s="159"/>
      <c r="J163" s="159">
        <f t="shared" si="10"/>
        <v>0</v>
      </c>
      <c r="K163" s="160"/>
      <c r="L163" s="161"/>
      <c r="M163" s="162" t="s">
        <v>1</v>
      </c>
      <c r="N163" s="163" t="s">
        <v>38</v>
      </c>
      <c r="O163" s="150">
        <v>0</v>
      </c>
      <c r="P163" s="150">
        <f t="shared" si="11"/>
        <v>0</v>
      </c>
      <c r="Q163" s="150">
        <v>1.8E-3</v>
      </c>
      <c r="R163" s="150">
        <f t="shared" si="12"/>
        <v>2.4040799999999998E-2</v>
      </c>
      <c r="S163" s="150">
        <v>0</v>
      </c>
      <c r="T163" s="151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2" t="s">
        <v>165</v>
      </c>
      <c r="AT163" s="152" t="s">
        <v>214</v>
      </c>
      <c r="AU163" s="152" t="s">
        <v>139</v>
      </c>
      <c r="AY163" s="14" t="s">
        <v>131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4" t="s">
        <v>139</v>
      </c>
      <c r="BK163" s="154">
        <f t="shared" si="19"/>
        <v>0</v>
      </c>
      <c r="BL163" s="14" t="s">
        <v>138</v>
      </c>
      <c r="BM163" s="152" t="s">
        <v>217</v>
      </c>
    </row>
    <row r="164" spans="1:65" s="12" customFormat="1" ht="22.9" customHeight="1">
      <c r="B164" s="129"/>
      <c r="D164" s="130" t="s">
        <v>71</v>
      </c>
      <c r="E164" s="139" t="s">
        <v>155</v>
      </c>
      <c r="F164" s="139" t="s">
        <v>218</v>
      </c>
      <c r="J164" s="140">
        <f>BK164</f>
        <v>0</v>
      </c>
      <c r="L164" s="129"/>
      <c r="M164" s="133"/>
      <c r="N164" s="134"/>
      <c r="O164" s="134"/>
      <c r="P164" s="135">
        <f>SUM(P165:P181)</f>
        <v>410.47291560000008</v>
      </c>
      <c r="Q164" s="134"/>
      <c r="R164" s="135">
        <f>SUM(R165:R181)</f>
        <v>18.059454859999999</v>
      </c>
      <c r="S164" s="134"/>
      <c r="T164" s="136">
        <f>SUM(T165:T181)</f>
        <v>0</v>
      </c>
      <c r="AR164" s="130" t="s">
        <v>80</v>
      </c>
      <c r="AT164" s="137" t="s">
        <v>71</v>
      </c>
      <c r="AU164" s="137" t="s">
        <v>80</v>
      </c>
      <c r="AY164" s="130" t="s">
        <v>131</v>
      </c>
      <c r="BK164" s="138">
        <f>SUM(BK165:BK181)</f>
        <v>0</v>
      </c>
    </row>
    <row r="165" spans="1:65" s="2" customFormat="1" ht="33" customHeight="1">
      <c r="A165" s="28"/>
      <c r="B165" s="141"/>
      <c r="C165" s="142" t="s">
        <v>219</v>
      </c>
      <c r="D165" s="142" t="s">
        <v>134</v>
      </c>
      <c r="E165" s="143" t="s">
        <v>220</v>
      </c>
      <c r="F165" s="144" t="s">
        <v>221</v>
      </c>
      <c r="G165" s="145" t="s">
        <v>162</v>
      </c>
      <c r="H165" s="146">
        <v>49.27</v>
      </c>
      <c r="I165" s="146"/>
      <c r="J165" s="146">
        <f t="shared" ref="J165:J181" si="20">ROUND(I165*H165,3)</f>
        <v>0</v>
      </c>
      <c r="K165" s="147"/>
      <c r="L165" s="29"/>
      <c r="M165" s="148" t="s">
        <v>1</v>
      </c>
      <c r="N165" s="149" t="s">
        <v>38</v>
      </c>
      <c r="O165" s="150">
        <v>0.32069999999999999</v>
      </c>
      <c r="P165" s="150">
        <f t="shared" ref="P165:P181" si="21">O165*H165</f>
        <v>15.800889</v>
      </c>
      <c r="Q165" s="150">
        <v>1.261E-2</v>
      </c>
      <c r="R165" s="150">
        <f t="shared" ref="R165:R181" si="22">Q165*H165</f>
        <v>0.62129469999999998</v>
      </c>
      <c r="S165" s="150">
        <v>0</v>
      </c>
      <c r="T165" s="151">
        <f t="shared" ref="T165:T181" si="23"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2" t="s">
        <v>138</v>
      </c>
      <c r="AT165" s="152" t="s">
        <v>134</v>
      </c>
      <c r="AU165" s="152" t="s">
        <v>139</v>
      </c>
      <c r="AY165" s="14" t="s">
        <v>131</v>
      </c>
      <c r="BE165" s="153">
        <f t="shared" ref="BE165:BE181" si="24">IF(N165="základná",J165,0)</f>
        <v>0</v>
      </c>
      <c r="BF165" s="153">
        <f t="shared" ref="BF165:BF181" si="25">IF(N165="znížená",J165,0)</f>
        <v>0</v>
      </c>
      <c r="BG165" s="153">
        <f t="shared" ref="BG165:BG181" si="26">IF(N165="zákl. prenesená",J165,0)</f>
        <v>0</v>
      </c>
      <c r="BH165" s="153">
        <f t="shared" ref="BH165:BH181" si="27">IF(N165="zníž. prenesená",J165,0)</f>
        <v>0</v>
      </c>
      <c r="BI165" s="153">
        <f t="shared" ref="BI165:BI181" si="28">IF(N165="nulová",J165,0)</f>
        <v>0</v>
      </c>
      <c r="BJ165" s="14" t="s">
        <v>139</v>
      </c>
      <c r="BK165" s="154">
        <f t="shared" ref="BK165:BK181" si="29">ROUND(I165*H165,3)</f>
        <v>0</v>
      </c>
      <c r="BL165" s="14" t="s">
        <v>138</v>
      </c>
      <c r="BM165" s="152" t="s">
        <v>222</v>
      </c>
    </row>
    <row r="166" spans="1:65" s="2" customFormat="1" ht="21.75" customHeight="1">
      <c r="A166" s="28"/>
      <c r="B166" s="141"/>
      <c r="C166" s="142" t="s">
        <v>223</v>
      </c>
      <c r="D166" s="142" t="s">
        <v>134</v>
      </c>
      <c r="E166" s="143" t="s">
        <v>224</v>
      </c>
      <c r="F166" s="144" t="s">
        <v>225</v>
      </c>
      <c r="G166" s="145" t="s">
        <v>162</v>
      </c>
      <c r="H166" s="146">
        <v>222.542</v>
      </c>
      <c r="I166" s="146"/>
      <c r="J166" s="146">
        <f t="shared" si="20"/>
        <v>0</v>
      </c>
      <c r="K166" s="147"/>
      <c r="L166" s="29"/>
      <c r="M166" s="148" t="s">
        <v>1</v>
      </c>
      <c r="N166" s="149" t="s">
        <v>38</v>
      </c>
      <c r="O166" s="150">
        <v>0.22539000000000001</v>
      </c>
      <c r="P166" s="150">
        <f t="shared" si="21"/>
        <v>50.158741380000002</v>
      </c>
      <c r="Q166" s="150">
        <v>1.119E-2</v>
      </c>
      <c r="R166" s="150">
        <f t="shared" si="22"/>
        <v>2.4902449799999999</v>
      </c>
      <c r="S166" s="150">
        <v>0</v>
      </c>
      <c r="T166" s="151">
        <f t="shared" si="2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2" t="s">
        <v>138</v>
      </c>
      <c r="AT166" s="152" t="s">
        <v>134</v>
      </c>
      <c r="AU166" s="152" t="s">
        <v>139</v>
      </c>
      <c r="AY166" s="14" t="s">
        <v>131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4" t="s">
        <v>139</v>
      </c>
      <c r="BK166" s="154">
        <f t="shared" si="29"/>
        <v>0</v>
      </c>
      <c r="BL166" s="14" t="s">
        <v>138</v>
      </c>
      <c r="BM166" s="152" t="s">
        <v>226</v>
      </c>
    </row>
    <row r="167" spans="1:65" s="2" customFormat="1" ht="16.5" customHeight="1">
      <c r="A167" s="28"/>
      <c r="B167" s="141"/>
      <c r="C167" s="142" t="s">
        <v>227</v>
      </c>
      <c r="D167" s="142" t="s">
        <v>134</v>
      </c>
      <c r="E167" s="143" t="s">
        <v>228</v>
      </c>
      <c r="F167" s="144" t="s">
        <v>229</v>
      </c>
      <c r="G167" s="145" t="s">
        <v>162</v>
      </c>
      <c r="H167" s="146">
        <v>309.00099999999998</v>
      </c>
      <c r="I167" s="146"/>
      <c r="J167" s="146">
        <f t="shared" si="20"/>
        <v>0</v>
      </c>
      <c r="K167" s="147"/>
      <c r="L167" s="29"/>
      <c r="M167" s="148" t="s">
        <v>1</v>
      </c>
      <c r="N167" s="149" t="s">
        <v>38</v>
      </c>
      <c r="O167" s="150">
        <v>0.34882000000000002</v>
      </c>
      <c r="P167" s="150">
        <f t="shared" si="21"/>
        <v>107.78572882</v>
      </c>
      <c r="Q167" s="150">
        <v>9.9799999999999993E-3</v>
      </c>
      <c r="R167" s="150">
        <f t="shared" si="22"/>
        <v>3.0838299799999995</v>
      </c>
      <c r="S167" s="150">
        <v>0</v>
      </c>
      <c r="T167" s="151">
        <f t="shared" si="2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2" t="s">
        <v>138</v>
      </c>
      <c r="AT167" s="152" t="s">
        <v>134</v>
      </c>
      <c r="AU167" s="152" t="s">
        <v>139</v>
      </c>
      <c r="AY167" s="14" t="s">
        <v>131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4" t="s">
        <v>139</v>
      </c>
      <c r="BK167" s="154">
        <f t="shared" si="29"/>
        <v>0</v>
      </c>
      <c r="BL167" s="14" t="s">
        <v>138</v>
      </c>
      <c r="BM167" s="152" t="s">
        <v>230</v>
      </c>
    </row>
    <row r="168" spans="1:65" s="2" customFormat="1" ht="21.75" customHeight="1">
      <c r="A168" s="28"/>
      <c r="B168" s="141"/>
      <c r="C168" s="142" t="s">
        <v>231</v>
      </c>
      <c r="D168" s="142" t="s">
        <v>134</v>
      </c>
      <c r="E168" s="143" t="s">
        <v>232</v>
      </c>
      <c r="F168" s="144" t="s">
        <v>233</v>
      </c>
      <c r="G168" s="145" t="s">
        <v>162</v>
      </c>
      <c r="H168" s="146">
        <v>309.01</v>
      </c>
      <c r="I168" s="146"/>
      <c r="J168" s="146">
        <f t="shared" si="20"/>
        <v>0</v>
      </c>
      <c r="K168" s="147"/>
      <c r="L168" s="29"/>
      <c r="M168" s="148" t="s">
        <v>1</v>
      </c>
      <c r="N168" s="149" t="s">
        <v>38</v>
      </c>
      <c r="O168" s="150">
        <v>0.11085</v>
      </c>
      <c r="P168" s="150">
        <f t="shared" si="21"/>
        <v>34.253758500000004</v>
      </c>
      <c r="Q168" s="150">
        <v>4.15E-3</v>
      </c>
      <c r="R168" s="150">
        <f t="shared" si="22"/>
        <v>1.2823914999999999</v>
      </c>
      <c r="S168" s="150">
        <v>0</v>
      </c>
      <c r="T168" s="151">
        <f t="shared" si="2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2" t="s">
        <v>138</v>
      </c>
      <c r="AT168" s="152" t="s">
        <v>134</v>
      </c>
      <c r="AU168" s="152" t="s">
        <v>139</v>
      </c>
      <c r="AY168" s="14" t="s">
        <v>131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4" t="s">
        <v>139</v>
      </c>
      <c r="BK168" s="154">
        <f t="shared" si="29"/>
        <v>0</v>
      </c>
      <c r="BL168" s="14" t="s">
        <v>138</v>
      </c>
      <c r="BM168" s="152" t="s">
        <v>234</v>
      </c>
    </row>
    <row r="169" spans="1:65" s="2" customFormat="1" ht="21.75" customHeight="1">
      <c r="A169" s="28"/>
      <c r="B169" s="141"/>
      <c r="C169" s="142" t="s">
        <v>235</v>
      </c>
      <c r="D169" s="142" t="s">
        <v>134</v>
      </c>
      <c r="E169" s="143" t="s">
        <v>236</v>
      </c>
      <c r="F169" s="144" t="s">
        <v>237</v>
      </c>
      <c r="G169" s="145" t="s">
        <v>162</v>
      </c>
      <c r="H169" s="146">
        <v>99.63</v>
      </c>
      <c r="I169" s="146"/>
      <c r="J169" s="146">
        <f t="shared" si="20"/>
        <v>0</v>
      </c>
      <c r="K169" s="147"/>
      <c r="L169" s="29"/>
      <c r="M169" s="148" t="s">
        <v>1</v>
      </c>
      <c r="N169" s="149" t="s">
        <v>38</v>
      </c>
      <c r="O169" s="150">
        <v>0.47084999999999999</v>
      </c>
      <c r="P169" s="150">
        <f t="shared" si="21"/>
        <v>46.910785499999996</v>
      </c>
      <c r="Q169" s="150">
        <v>2.3619999999999999E-2</v>
      </c>
      <c r="R169" s="150">
        <f t="shared" si="22"/>
        <v>2.3532605999999996</v>
      </c>
      <c r="S169" s="150">
        <v>0</v>
      </c>
      <c r="T169" s="151">
        <f t="shared" si="2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2" t="s">
        <v>138</v>
      </c>
      <c r="AT169" s="152" t="s">
        <v>134</v>
      </c>
      <c r="AU169" s="152" t="s">
        <v>139</v>
      </c>
      <c r="AY169" s="14" t="s">
        <v>131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4" t="s">
        <v>139</v>
      </c>
      <c r="BK169" s="154">
        <f t="shared" si="29"/>
        <v>0</v>
      </c>
      <c r="BL169" s="14" t="s">
        <v>138</v>
      </c>
      <c r="BM169" s="152" t="s">
        <v>238</v>
      </c>
    </row>
    <row r="170" spans="1:65" s="2" customFormat="1" ht="16.5" customHeight="1">
      <c r="A170" s="28"/>
      <c r="B170" s="141"/>
      <c r="C170" s="142" t="s">
        <v>239</v>
      </c>
      <c r="D170" s="142" t="s">
        <v>134</v>
      </c>
      <c r="E170" s="143" t="s">
        <v>240</v>
      </c>
      <c r="F170" s="144" t="s">
        <v>241</v>
      </c>
      <c r="G170" s="145" t="s">
        <v>162</v>
      </c>
      <c r="H170" s="146">
        <v>1</v>
      </c>
      <c r="I170" s="146"/>
      <c r="J170" s="146">
        <f t="shared" si="20"/>
        <v>0</v>
      </c>
      <c r="K170" s="147"/>
      <c r="L170" s="29"/>
      <c r="M170" s="148" t="s">
        <v>1</v>
      </c>
      <c r="N170" s="149" t="s">
        <v>38</v>
      </c>
      <c r="O170" s="150">
        <v>0.54161999999999999</v>
      </c>
      <c r="P170" s="150">
        <f t="shared" si="21"/>
        <v>0.54161999999999999</v>
      </c>
      <c r="Q170" s="150">
        <v>2.205E-2</v>
      </c>
      <c r="R170" s="150">
        <f t="shared" si="22"/>
        <v>2.205E-2</v>
      </c>
      <c r="S170" s="150">
        <v>0</v>
      </c>
      <c r="T170" s="151">
        <f t="shared" si="2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2" t="s">
        <v>138</v>
      </c>
      <c r="AT170" s="152" t="s">
        <v>134</v>
      </c>
      <c r="AU170" s="152" t="s">
        <v>139</v>
      </c>
      <c r="AY170" s="14" t="s">
        <v>131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4" t="s">
        <v>139</v>
      </c>
      <c r="BK170" s="154">
        <f t="shared" si="29"/>
        <v>0</v>
      </c>
      <c r="BL170" s="14" t="s">
        <v>138</v>
      </c>
      <c r="BM170" s="152" t="s">
        <v>242</v>
      </c>
    </row>
    <row r="171" spans="1:65" s="2" customFormat="1" ht="21.75" customHeight="1">
      <c r="A171" s="28"/>
      <c r="B171" s="141"/>
      <c r="C171" s="142" t="s">
        <v>243</v>
      </c>
      <c r="D171" s="142" t="s">
        <v>134</v>
      </c>
      <c r="E171" s="143" t="s">
        <v>244</v>
      </c>
      <c r="F171" s="144" t="s">
        <v>245</v>
      </c>
      <c r="G171" s="145" t="s">
        <v>162</v>
      </c>
      <c r="H171" s="146">
        <v>99.63</v>
      </c>
      <c r="I171" s="146"/>
      <c r="J171" s="146">
        <f t="shared" si="20"/>
        <v>0</v>
      </c>
      <c r="K171" s="147"/>
      <c r="L171" s="29"/>
      <c r="M171" s="148" t="s">
        <v>1</v>
      </c>
      <c r="N171" s="149" t="s">
        <v>38</v>
      </c>
      <c r="O171" s="150">
        <v>0.11085</v>
      </c>
      <c r="P171" s="150">
        <f t="shared" si="21"/>
        <v>11.0439855</v>
      </c>
      <c r="Q171" s="150">
        <v>4.15E-3</v>
      </c>
      <c r="R171" s="150">
        <f t="shared" si="22"/>
        <v>0.41346450000000001</v>
      </c>
      <c r="S171" s="150">
        <v>0</v>
      </c>
      <c r="T171" s="151">
        <f t="shared" si="2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2" t="s">
        <v>138</v>
      </c>
      <c r="AT171" s="152" t="s">
        <v>134</v>
      </c>
      <c r="AU171" s="152" t="s">
        <v>139</v>
      </c>
      <c r="AY171" s="14" t="s">
        <v>131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4" t="s">
        <v>139</v>
      </c>
      <c r="BK171" s="154">
        <f t="shared" si="29"/>
        <v>0</v>
      </c>
      <c r="BL171" s="14" t="s">
        <v>138</v>
      </c>
      <c r="BM171" s="152" t="s">
        <v>246</v>
      </c>
    </row>
    <row r="172" spans="1:65" s="2" customFormat="1" ht="16.5" customHeight="1">
      <c r="A172" s="28"/>
      <c r="B172" s="141"/>
      <c r="C172" s="142" t="s">
        <v>247</v>
      </c>
      <c r="D172" s="142" t="s">
        <v>134</v>
      </c>
      <c r="E172" s="143" t="s">
        <v>248</v>
      </c>
      <c r="F172" s="144" t="s">
        <v>249</v>
      </c>
      <c r="G172" s="145" t="s">
        <v>162</v>
      </c>
      <c r="H172" s="146">
        <v>199.98</v>
      </c>
      <c r="I172" s="146"/>
      <c r="J172" s="146">
        <f t="shared" si="20"/>
        <v>0</v>
      </c>
      <c r="K172" s="147"/>
      <c r="L172" s="29"/>
      <c r="M172" s="148" t="s">
        <v>1</v>
      </c>
      <c r="N172" s="149" t="s">
        <v>38</v>
      </c>
      <c r="O172" s="150">
        <v>0.19511000000000001</v>
      </c>
      <c r="P172" s="150">
        <f t="shared" si="21"/>
        <v>39.0180978</v>
      </c>
      <c r="Q172" s="150">
        <v>5.8E-4</v>
      </c>
      <c r="R172" s="150">
        <f t="shared" si="22"/>
        <v>0.11598839999999999</v>
      </c>
      <c r="S172" s="150">
        <v>0</v>
      </c>
      <c r="T172" s="151">
        <f t="shared" si="2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2" t="s">
        <v>138</v>
      </c>
      <c r="AT172" s="152" t="s">
        <v>134</v>
      </c>
      <c r="AU172" s="152" t="s">
        <v>139</v>
      </c>
      <c r="AY172" s="14" t="s">
        <v>131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4" t="s">
        <v>139</v>
      </c>
      <c r="BK172" s="154">
        <f t="shared" si="29"/>
        <v>0</v>
      </c>
      <c r="BL172" s="14" t="s">
        <v>138</v>
      </c>
      <c r="BM172" s="152" t="s">
        <v>250</v>
      </c>
    </row>
    <row r="173" spans="1:65" s="2" customFormat="1" ht="16.5" customHeight="1">
      <c r="A173" s="28"/>
      <c r="B173" s="141"/>
      <c r="C173" s="142" t="s">
        <v>251</v>
      </c>
      <c r="D173" s="142" t="s">
        <v>134</v>
      </c>
      <c r="E173" s="143" t="s">
        <v>252</v>
      </c>
      <c r="F173" s="144" t="s">
        <v>253</v>
      </c>
      <c r="G173" s="145" t="s">
        <v>162</v>
      </c>
      <c r="H173" s="146">
        <v>51.47</v>
      </c>
      <c r="I173" s="146"/>
      <c r="J173" s="146">
        <f t="shared" si="20"/>
        <v>0</v>
      </c>
      <c r="K173" s="147"/>
      <c r="L173" s="29"/>
      <c r="M173" s="148" t="s">
        <v>1</v>
      </c>
      <c r="N173" s="149" t="s">
        <v>38</v>
      </c>
      <c r="O173" s="150">
        <v>0.51054999999999995</v>
      </c>
      <c r="P173" s="150">
        <f t="shared" si="21"/>
        <v>26.278008499999995</v>
      </c>
      <c r="Q173" s="150">
        <v>8.2400000000000001E-2</v>
      </c>
      <c r="R173" s="150">
        <f t="shared" si="22"/>
        <v>4.2411279999999998</v>
      </c>
      <c r="S173" s="150">
        <v>0</v>
      </c>
      <c r="T173" s="151">
        <f t="shared" si="2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2" t="s">
        <v>138</v>
      </c>
      <c r="AT173" s="152" t="s">
        <v>134</v>
      </c>
      <c r="AU173" s="152" t="s">
        <v>139</v>
      </c>
      <c r="AY173" s="14" t="s">
        <v>131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4" t="s">
        <v>139</v>
      </c>
      <c r="BK173" s="154">
        <f t="shared" si="29"/>
        <v>0</v>
      </c>
      <c r="BL173" s="14" t="s">
        <v>138</v>
      </c>
      <c r="BM173" s="152" t="s">
        <v>254</v>
      </c>
    </row>
    <row r="174" spans="1:65" s="2" customFormat="1" ht="16.5" customHeight="1">
      <c r="A174" s="28"/>
      <c r="B174" s="141"/>
      <c r="C174" s="142" t="s">
        <v>255</v>
      </c>
      <c r="D174" s="142" t="s">
        <v>134</v>
      </c>
      <c r="E174" s="143" t="s">
        <v>256</v>
      </c>
      <c r="F174" s="144" t="s">
        <v>257</v>
      </c>
      <c r="G174" s="145" t="s">
        <v>162</v>
      </c>
      <c r="H174" s="146">
        <v>51.47</v>
      </c>
      <c r="I174" s="146"/>
      <c r="J174" s="146">
        <f t="shared" si="20"/>
        <v>0</v>
      </c>
      <c r="K174" s="147"/>
      <c r="L174" s="29"/>
      <c r="M174" s="148" t="s">
        <v>1</v>
      </c>
      <c r="N174" s="149" t="s">
        <v>38</v>
      </c>
      <c r="O174" s="150">
        <v>0.22975999999999999</v>
      </c>
      <c r="P174" s="150">
        <f t="shared" si="21"/>
        <v>11.825747199999999</v>
      </c>
      <c r="Q174" s="150">
        <v>1.6320000000000001E-2</v>
      </c>
      <c r="R174" s="150">
        <f t="shared" si="22"/>
        <v>0.83999040000000003</v>
      </c>
      <c r="S174" s="150">
        <v>0</v>
      </c>
      <c r="T174" s="151">
        <f t="shared" si="2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2" t="s">
        <v>138</v>
      </c>
      <c r="AT174" s="152" t="s">
        <v>134</v>
      </c>
      <c r="AU174" s="152" t="s">
        <v>139</v>
      </c>
      <c r="AY174" s="14" t="s">
        <v>131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4" t="s">
        <v>139</v>
      </c>
      <c r="BK174" s="154">
        <f t="shared" si="29"/>
        <v>0</v>
      </c>
      <c r="BL174" s="14" t="s">
        <v>138</v>
      </c>
      <c r="BM174" s="152" t="s">
        <v>258</v>
      </c>
    </row>
    <row r="175" spans="1:65" s="2" customFormat="1" ht="16.5" customHeight="1">
      <c r="A175" s="28"/>
      <c r="B175" s="141"/>
      <c r="C175" s="142" t="s">
        <v>259</v>
      </c>
      <c r="D175" s="142" t="s">
        <v>134</v>
      </c>
      <c r="E175" s="143" t="s">
        <v>260</v>
      </c>
      <c r="F175" s="144" t="s">
        <v>261</v>
      </c>
      <c r="G175" s="145" t="s">
        <v>162</v>
      </c>
      <c r="H175" s="146">
        <v>51.884999999999998</v>
      </c>
      <c r="I175" s="146"/>
      <c r="J175" s="146">
        <f t="shared" si="20"/>
        <v>0</v>
      </c>
      <c r="K175" s="147"/>
      <c r="L175" s="29"/>
      <c r="M175" s="148" t="s">
        <v>1</v>
      </c>
      <c r="N175" s="149" t="s">
        <v>38</v>
      </c>
      <c r="O175" s="150">
        <v>0.26684000000000002</v>
      </c>
      <c r="P175" s="150">
        <f t="shared" si="21"/>
        <v>13.8449934</v>
      </c>
      <c r="Q175" s="150">
        <v>3.4680000000000002E-2</v>
      </c>
      <c r="R175" s="150">
        <f t="shared" si="22"/>
        <v>1.7993718000000001</v>
      </c>
      <c r="S175" s="150">
        <v>0</v>
      </c>
      <c r="T175" s="151">
        <f t="shared" si="2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2" t="s">
        <v>138</v>
      </c>
      <c r="AT175" s="152" t="s">
        <v>134</v>
      </c>
      <c r="AU175" s="152" t="s">
        <v>139</v>
      </c>
      <c r="AY175" s="14" t="s">
        <v>131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4" t="s">
        <v>139</v>
      </c>
      <c r="BK175" s="154">
        <f t="shared" si="29"/>
        <v>0</v>
      </c>
      <c r="BL175" s="14" t="s">
        <v>138</v>
      </c>
      <c r="BM175" s="152" t="s">
        <v>262</v>
      </c>
    </row>
    <row r="176" spans="1:65" s="2" customFormat="1" ht="21.75" customHeight="1">
      <c r="A176" s="28"/>
      <c r="B176" s="141"/>
      <c r="C176" s="142" t="s">
        <v>263</v>
      </c>
      <c r="D176" s="142" t="s">
        <v>134</v>
      </c>
      <c r="E176" s="143" t="s">
        <v>264</v>
      </c>
      <c r="F176" s="144" t="s">
        <v>265</v>
      </c>
      <c r="G176" s="145" t="s">
        <v>146</v>
      </c>
      <c r="H176" s="146">
        <v>16</v>
      </c>
      <c r="I176" s="146"/>
      <c r="J176" s="146">
        <f t="shared" si="20"/>
        <v>0</v>
      </c>
      <c r="K176" s="147"/>
      <c r="L176" s="29"/>
      <c r="M176" s="148" t="s">
        <v>1</v>
      </c>
      <c r="N176" s="149" t="s">
        <v>38</v>
      </c>
      <c r="O176" s="150">
        <v>3.3131599999999999</v>
      </c>
      <c r="P176" s="150">
        <f t="shared" si="21"/>
        <v>53.010559999999998</v>
      </c>
      <c r="Q176" s="150">
        <v>3.9640000000000002E-2</v>
      </c>
      <c r="R176" s="150">
        <f t="shared" si="22"/>
        <v>0.63424000000000003</v>
      </c>
      <c r="S176" s="150">
        <v>0</v>
      </c>
      <c r="T176" s="151">
        <f t="shared" si="2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2" t="s">
        <v>138</v>
      </c>
      <c r="AT176" s="152" t="s">
        <v>134</v>
      </c>
      <c r="AU176" s="152" t="s">
        <v>139</v>
      </c>
      <c r="AY176" s="14" t="s">
        <v>131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4" t="s">
        <v>139</v>
      </c>
      <c r="BK176" s="154">
        <f t="shared" si="29"/>
        <v>0</v>
      </c>
      <c r="BL176" s="14" t="s">
        <v>138</v>
      </c>
      <c r="BM176" s="152" t="s">
        <v>266</v>
      </c>
    </row>
    <row r="177" spans="1:65" s="2" customFormat="1" ht="16.5" customHeight="1">
      <c r="A177" s="28"/>
      <c r="B177" s="141"/>
      <c r="C177" s="155" t="s">
        <v>267</v>
      </c>
      <c r="D177" s="155" t="s">
        <v>214</v>
      </c>
      <c r="E177" s="156" t="s">
        <v>268</v>
      </c>
      <c r="F177" s="157" t="s">
        <v>808</v>
      </c>
      <c r="G177" s="158" t="s">
        <v>146</v>
      </c>
      <c r="H177" s="159">
        <v>2</v>
      </c>
      <c r="I177" s="159"/>
      <c r="J177" s="159">
        <f t="shared" si="20"/>
        <v>0</v>
      </c>
      <c r="K177" s="160"/>
      <c r="L177" s="161"/>
      <c r="M177" s="162" t="s">
        <v>1</v>
      </c>
      <c r="N177" s="163" t="s">
        <v>38</v>
      </c>
      <c r="O177" s="150">
        <v>0</v>
      </c>
      <c r="P177" s="150">
        <f t="shared" si="21"/>
        <v>0</v>
      </c>
      <c r="Q177" s="150">
        <v>1.0500000000000001E-2</v>
      </c>
      <c r="R177" s="150">
        <f t="shared" si="22"/>
        <v>2.1000000000000001E-2</v>
      </c>
      <c r="S177" s="150">
        <v>0</v>
      </c>
      <c r="T177" s="151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2" t="s">
        <v>165</v>
      </c>
      <c r="AT177" s="152" t="s">
        <v>214</v>
      </c>
      <c r="AU177" s="152" t="s">
        <v>139</v>
      </c>
      <c r="AY177" s="14" t="s">
        <v>131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4" t="s">
        <v>139</v>
      </c>
      <c r="BK177" s="154">
        <f t="shared" si="29"/>
        <v>0</v>
      </c>
      <c r="BL177" s="14" t="s">
        <v>138</v>
      </c>
      <c r="BM177" s="152" t="s">
        <v>269</v>
      </c>
    </row>
    <row r="178" spans="1:65" s="2" customFormat="1" ht="16.5" customHeight="1">
      <c r="A178" s="28"/>
      <c r="B178" s="141"/>
      <c r="C178" s="155" t="s">
        <v>270</v>
      </c>
      <c r="D178" s="155" t="s">
        <v>214</v>
      </c>
      <c r="E178" s="156" t="s">
        <v>271</v>
      </c>
      <c r="F178" s="157" t="s">
        <v>272</v>
      </c>
      <c r="G178" s="158" t="s">
        <v>146</v>
      </c>
      <c r="H178" s="159">
        <v>9</v>
      </c>
      <c r="I178" s="159"/>
      <c r="J178" s="159">
        <f t="shared" si="20"/>
        <v>0</v>
      </c>
      <c r="K178" s="160"/>
      <c r="L178" s="161"/>
      <c r="M178" s="162" t="s">
        <v>1</v>
      </c>
      <c r="N178" s="163" t="s">
        <v>38</v>
      </c>
      <c r="O178" s="150">
        <v>0</v>
      </c>
      <c r="P178" s="150">
        <f t="shared" si="21"/>
        <v>0</v>
      </c>
      <c r="Q178" s="150">
        <v>1.0800000000000001E-2</v>
      </c>
      <c r="R178" s="150">
        <f t="shared" si="22"/>
        <v>9.7200000000000009E-2</v>
      </c>
      <c r="S178" s="150">
        <v>0</v>
      </c>
      <c r="T178" s="151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2" t="s">
        <v>165</v>
      </c>
      <c r="AT178" s="152" t="s">
        <v>214</v>
      </c>
      <c r="AU178" s="152" t="s">
        <v>139</v>
      </c>
      <c r="AY178" s="14" t="s">
        <v>131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4" t="s">
        <v>139</v>
      </c>
      <c r="BK178" s="154">
        <f t="shared" si="29"/>
        <v>0</v>
      </c>
      <c r="BL178" s="14" t="s">
        <v>138</v>
      </c>
      <c r="BM178" s="152" t="s">
        <v>273</v>
      </c>
    </row>
    <row r="179" spans="1:65" s="2" customFormat="1" ht="16.5" customHeight="1">
      <c r="A179" s="28"/>
      <c r="B179" s="141"/>
      <c r="C179" s="155" t="s">
        <v>274</v>
      </c>
      <c r="D179" s="155" t="s">
        <v>214</v>
      </c>
      <c r="E179" s="156" t="s">
        <v>275</v>
      </c>
      <c r="F179" s="157" t="s">
        <v>276</v>
      </c>
      <c r="G179" s="158" t="s">
        <v>146</v>
      </c>
      <c r="H179" s="159">
        <v>4</v>
      </c>
      <c r="I179" s="159"/>
      <c r="J179" s="159">
        <f t="shared" si="20"/>
        <v>0</v>
      </c>
      <c r="K179" s="160"/>
      <c r="L179" s="161"/>
      <c r="M179" s="162" t="s">
        <v>1</v>
      </c>
      <c r="N179" s="163" t="s">
        <v>38</v>
      </c>
      <c r="O179" s="150">
        <v>0</v>
      </c>
      <c r="P179" s="150">
        <f t="shared" si="21"/>
        <v>0</v>
      </c>
      <c r="Q179" s="150">
        <v>1.0999999999999999E-2</v>
      </c>
      <c r="R179" s="150">
        <f t="shared" si="22"/>
        <v>4.3999999999999997E-2</v>
      </c>
      <c r="S179" s="150">
        <v>0</v>
      </c>
      <c r="T179" s="151">
        <f t="shared" si="2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2" t="s">
        <v>165</v>
      </c>
      <c r="AT179" s="152" t="s">
        <v>214</v>
      </c>
      <c r="AU179" s="152" t="s">
        <v>139</v>
      </c>
      <c r="AY179" s="14" t="s">
        <v>131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4" t="s">
        <v>139</v>
      </c>
      <c r="BK179" s="154">
        <f t="shared" si="29"/>
        <v>0</v>
      </c>
      <c r="BL179" s="14" t="s">
        <v>138</v>
      </c>
      <c r="BM179" s="152" t="s">
        <v>277</v>
      </c>
    </row>
    <row r="180" spans="1:65" s="2" customFormat="1" ht="16.5" hidden="1" customHeight="1">
      <c r="A180" s="28"/>
      <c r="B180" s="141"/>
      <c r="C180" s="155" t="s">
        <v>278</v>
      </c>
      <c r="D180" s="155" t="s">
        <v>214</v>
      </c>
      <c r="E180" s="156" t="s">
        <v>279</v>
      </c>
      <c r="F180" s="157" t="s">
        <v>280</v>
      </c>
      <c r="G180" s="158" t="s">
        <v>146</v>
      </c>
      <c r="H180" s="159"/>
      <c r="I180" s="159"/>
      <c r="J180" s="159">
        <f t="shared" si="20"/>
        <v>0</v>
      </c>
      <c r="K180" s="160"/>
      <c r="L180" s="161"/>
      <c r="M180" s="162" t="s">
        <v>1</v>
      </c>
      <c r="N180" s="163" t="s">
        <v>38</v>
      </c>
      <c r="O180" s="150">
        <v>0</v>
      </c>
      <c r="P180" s="150">
        <f t="shared" si="21"/>
        <v>0</v>
      </c>
      <c r="Q180" s="150">
        <v>0.01</v>
      </c>
      <c r="R180" s="150">
        <f t="shared" si="22"/>
        <v>0</v>
      </c>
      <c r="S180" s="150">
        <v>0</v>
      </c>
      <c r="T180" s="151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2" t="s">
        <v>165</v>
      </c>
      <c r="AT180" s="152" t="s">
        <v>214</v>
      </c>
      <c r="AU180" s="152" t="s">
        <v>139</v>
      </c>
      <c r="AY180" s="14" t="s">
        <v>131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4" t="s">
        <v>139</v>
      </c>
      <c r="BK180" s="154">
        <f t="shared" si="29"/>
        <v>0</v>
      </c>
      <c r="BL180" s="14" t="s">
        <v>138</v>
      </c>
      <c r="BM180" s="152" t="s">
        <v>281</v>
      </c>
    </row>
    <row r="181" spans="1:65" s="2" customFormat="1" ht="16.5" hidden="1" customHeight="1">
      <c r="A181" s="28"/>
      <c r="B181" s="141"/>
      <c r="C181" s="155" t="s">
        <v>282</v>
      </c>
      <c r="D181" s="155" t="s">
        <v>214</v>
      </c>
      <c r="E181" s="156" t="s">
        <v>283</v>
      </c>
      <c r="F181" s="157" t="s">
        <v>284</v>
      </c>
      <c r="G181" s="158" t="s">
        <v>146</v>
      </c>
      <c r="H181" s="159"/>
      <c r="I181" s="159"/>
      <c r="J181" s="159">
        <f t="shared" si="20"/>
        <v>0</v>
      </c>
      <c r="K181" s="160"/>
      <c r="L181" s="161"/>
      <c r="M181" s="162" t="s">
        <v>1</v>
      </c>
      <c r="N181" s="163" t="s">
        <v>38</v>
      </c>
      <c r="O181" s="150">
        <v>0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2" t="s">
        <v>165</v>
      </c>
      <c r="AT181" s="152" t="s">
        <v>214</v>
      </c>
      <c r="AU181" s="152" t="s">
        <v>139</v>
      </c>
      <c r="AY181" s="14" t="s">
        <v>131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4" t="s">
        <v>139</v>
      </c>
      <c r="BK181" s="154">
        <f t="shared" si="29"/>
        <v>0</v>
      </c>
      <c r="BL181" s="14" t="s">
        <v>138</v>
      </c>
      <c r="BM181" s="152" t="s">
        <v>285</v>
      </c>
    </row>
    <row r="182" spans="1:65" s="12" customFormat="1" ht="22.9" customHeight="1">
      <c r="B182" s="129"/>
      <c r="D182" s="130" t="s">
        <v>71</v>
      </c>
      <c r="E182" s="139" t="s">
        <v>169</v>
      </c>
      <c r="F182" s="139" t="s">
        <v>286</v>
      </c>
      <c r="J182" s="140">
        <f>BK182</f>
        <v>0</v>
      </c>
      <c r="L182" s="129"/>
      <c r="M182" s="133"/>
      <c r="N182" s="134"/>
      <c r="O182" s="134"/>
      <c r="P182" s="135">
        <f>SUM(P183:P228)</f>
        <v>371.01916833000001</v>
      </c>
      <c r="Q182" s="134"/>
      <c r="R182" s="135">
        <f>SUM(R183:R228)</f>
        <v>7.5664066399999985</v>
      </c>
      <c r="S182" s="134"/>
      <c r="T182" s="136">
        <f>SUM(T183:T228)</f>
        <v>56.125322500000003</v>
      </c>
      <c r="AR182" s="130" t="s">
        <v>80</v>
      </c>
      <c r="AT182" s="137" t="s">
        <v>71</v>
      </c>
      <c r="AU182" s="137" t="s">
        <v>80</v>
      </c>
      <c r="AY182" s="130" t="s">
        <v>131</v>
      </c>
      <c r="BK182" s="138">
        <f>SUM(BK183:BK228)</f>
        <v>0</v>
      </c>
    </row>
    <row r="183" spans="1:65" s="2" customFormat="1" ht="16.5" customHeight="1">
      <c r="A183" s="28"/>
      <c r="B183" s="141"/>
      <c r="C183" s="142" t="s">
        <v>287</v>
      </c>
      <c r="D183" s="142" t="s">
        <v>134</v>
      </c>
      <c r="E183" s="143" t="s">
        <v>288</v>
      </c>
      <c r="F183" s="144" t="s">
        <v>289</v>
      </c>
      <c r="G183" s="145" t="s">
        <v>290</v>
      </c>
      <c r="H183" s="146">
        <v>15.375</v>
      </c>
      <c r="I183" s="146"/>
      <c r="J183" s="146">
        <f t="shared" ref="J183:J228" si="30">ROUND(I183*H183,3)</f>
        <v>0</v>
      </c>
      <c r="K183" s="147"/>
      <c r="L183" s="29"/>
      <c r="M183" s="148" t="s">
        <v>1</v>
      </c>
      <c r="N183" s="149" t="s">
        <v>38</v>
      </c>
      <c r="O183" s="150">
        <v>0.30403999999999998</v>
      </c>
      <c r="P183" s="150">
        <f t="shared" ref="P183:P228" si="31">O183*H183</f>
        <v>4.6746149999999993</v>
      </c>
      <c r="Q183" s="150">
        <v>4.0000000000000003E-5</v>
      </c>
      <c r="R183" s="150">
        <f t="shared" ref="R183:R228" si="32">Q183*H183</f>
        <v>6.150000000000001E-4</v>
      </c>
      <c r="S183" s="150">
        <v>0</v>
      </c>
      <c r="T183" s="151">
        <f t="shared" ref="T183:T228" si="33"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2" t="s">
        <v>138</v>
      </c>
      <c r="AT183" s="152" t="s">
        <v>134</v>
      </c>
      <c r="AU183" s="152" t="s">
        <v>139</v>
      </c>
      <c r="AY183" s="14" t="s">
        <v>131</v>
      </c>
      <c r="BE183" s="153">
        <f t="shared" ref="BE183:BE228" si="34">IF(N183="základná",J183,0)</f>
        <v>0</v>
      </c>
      <c r="BF183" s="153">
        <f t="shared" ref="BF183:BF228" si="35">IF(N183="znížená",J183,0)</f>
        <v>0</v>
      </c>
      <c r="BG183" s="153">
        <f t="shared" ref="BG183:BG228" si="36">IF(N183="zákl. prenesená",J183,0)</f>
        <v>0</v>
      </c>
      <c r="BH183" s="153">
        <f t="shared" ref="BH183:BH228" si="37">IF(N183="zníž. prenesená",J183,0)</f>
        <v>0</v>
      </c>
      <c r="BI183" s="153">
        <f t="shared" ref="BI183:BI228" si="38">IF(N183="nulová",J183,0)</f>
        <v>0</v>
      </c>
      <c r="BJ183" s="14" t="s">
        <v>139</v>
      </c>
      <c r="BK183" s="154">
        <f t="shared" ref="BK183:BK228" si="39">ROUND(I183*H183,3)</f>
        <v>0</v>
      </c>
      <c r="BL183" s="14" t="s">
        <v>138</v>
      </c>
      <c r="BM183" s="152" t="s">
        <v>291</v>
      </c>
    </row>
    <row r="184" spans="1:65" s="2" customFormat="1" ht="21.75" customHeight="1">
      <c r="A184" s="28"/>
      <c r="B184" s="141"/>
      <c r="C184" s="142" t="s">
        <v>292</v>
      </c>
      <c r="D184" s="142" t="s">
        <v>134</v>
      </c>
      <c r="E184" s="143" t="s">
        <v>293</v>
      </c>
      <c r="F184" s="144" t="s">
        <v>294</v>
      </c>
      <c r="G184" s="145" t="s">
        <v>162</v>
      </c>
      <c r="H184" s="146">
        <v>158</v>
      </c>
      <c r="I184" s="146"/>
      <c r="J184" s="146">
        <f t="shared" si="30"/>
        <v>0</v>
      </c>
      <c r="K184" s="147"/>
      <c r="L184" s="29"/>
      <c r="M184" s="148" t="s">
        <v>1</v>
      </c>
      <c r="N184" s="149" t="s">
        <v>38</v>
      </c>
      <c r="O184" s="150">
        <v>0.14599999999999999</v>
      </c>
      <c r="P184" s="150">
        <f t="shared" si="31"/>
        <v>23.067999999999998</v>
      </c>
      <c r="Q184" s="150">
        <v>2.572E-2</v>
      </c>
      <c r="R184" s="150">
        <f t="shared" si="32"/>
        <v>4.0637600000000003</v>
      </c>
      <c r="S184" s="150">
        <v>0</v>
      </c>
      <c r="T184" s="151">
        <f t="shared" si="3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2" t="s">
        <v>138</v>
      </c>
      <c r="AT184" s="152" t="s">
        <v>134</v>
      </c>
      <c r="AU184" s="152" t="s">
        <v>139</v>
      </c>
      <c r="AY184" s="14" t="s">
        <v>131</v>
      </c>
      <c r="BE184" s="153">
        <f t="shared" si="34"/>
        <v>0</v>
      </c>
      <c r="BF184" s="153">
        <f t="shared" si="35"/>
        <v>0</v>
      </c>
      <c r="BG184" s="153">
        <f t="shared" si="36"/>
        <v>0</v>
      </c>
      <c r="BH184" s="153">
        <f t="shared" si="37"/>
        <v>0</v>
      </c>
      <c r="BI184" s="153">
        <f t="shared" si="38"/>
        <v>0</v>
      </c>
      <c r="BJ184" s="14" t="s">
        <v>139</v>
      </c>
      <c r="BK184" s="154">
        <f t="shared" si="39"/>
        <v>0</v>
      </c>
      <c r="BL184" s="14" t="s">
        <v>138</v>
      </c>
      <c r="BM184" s="152" t="s">
        <v>295</v>
      </c>
    </row>
    <row r="185" spans="1:65" s="2" customFormat="1" ht="33" customHeight="1">
      <c r="A185" s="28"/>
      <c r="B185" s="141"/>
      <c r="C185" s="142" t="s">
        <v>296</v>
      </c>
      <c r="D185" s="142" t="s">
        <v>134</v>
      </c>
      <c r="E185" s="143" t="s">
        <v>297</v>
      </c>
      <c r="F185" s="144" t="s">
        <v>298</v>
      </c>
      <c r="G185" s="145" t="s">
        <v>162</v>
      </c>
      <c r="H185" s="146">
        <v>158</v>
      </c>
      <c r="I185" s="146"/>
      <c r="J185" s="146">
        <f t="shared" si="30"/>
        <v>0</v>
      </c>
      <c r="K185" s="147"/>
      <c r="L185" s="29"/>
      <c r="M185" s="148" t="s">
        <v>1</v>
      </c>
      <c r="N185" s="149" t="s">
        <v>38</v>
      </c>
      <c r="O185" s="150">
        <v>6.1999999999999998E-3</v>
      </c>
      <c r="P185" s="150">
        <f t="shared" si="31"/>
        <v>0.97959999999999992</v>
      </c>
      <c r="Q185" s="150">
        <v>0</v>
      </c>
      <c r="R185" s="150">
        <f t="shared" si="32"/>
        <v>0</v>
      </c>
      <c r="S185" s="150">
        <v>0</v>
      </c>
      <c r="T185" s="151">
        <f t="shared" si="3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2" t="s">
        <v>138</v>
      </c>
      <c r="AT185" s="152" t="s">
        <v>134</v>
      </c>
      <c r="AU185" s="152" t="s">
        <v>139</v>
      </c>
      <c r="AY185" s="14" t="s">
        <v>131</v>
      </c>
      <c r="BE185" s="153">
        <f t="shared" si="34"/>
        <v>0</v>
      </c>
      <c r="BF185" s="153">
        <f t="shared" si="35"/>
        <v>0</v>
      </c>
      <c r="BG185" s="153">
        <f t="shared" si="36"/>
        <v>0</v>
      </c>
      <c r="BH185" s="153">
        <f t="shared" si="37"/>
        <v>0</v>
      </c>
      <c r="BI185" s="153">
        <f t="shared" si="38"/>
        <v>0</v>
      </c>
      <c r="BJ185" s="14" t="s">
        <v>139</v>
      </c>
      <c r="BK185" s="154">
        <f t="shared" si="39"/>
        <v>0</v>
      </c>
      <c r="BL185" s="14" t="s">
        <v>138</v>
      </c>
      <c r="BM185" s="152" t="s">
        <v>299</v>
      </c>
    </row>
    <row r="186" spans="1:65" s="2" customFormat="1" ht="21.75" customHeight="1">
      <c r="A186" s="28"/>
      <c r="B186" s="141"/>
      <c r="C186" s="142" t="s">
        <v>300</v>
      </c>
      <c r="D186" s="142" t="s">
        <v>134</v>
      </c>
      <c r="E186" s="143" t="s">
        <v>301</v>
      </c>
      <c r="F186" s="144" t="s">
        <v>302</v>
      </c>
      <c r="G186" s="145" t="s">
        <v>162</v>
      </c>
      <c r="H186" s="146">
        <v>158</v>
      </c>
      <c r="I186" s="146"/>
      <c r="J186" s="146">
        <f t="shared" si="30"/>
        <v>0</v>
      </c>
      <c r="K186" s="147"/>
      <c r="L186" s="29"/>
      <c r="M186" s="148" t="s">
        <v>1</v>
      </c>
      <c r="N186" s="149" t="s">
        <v>38</v>
      </c>
      <c r="O186" s="150">
        <v>7.8E-2</v>
      </c>
      <c r="P186" s="150">
        <f t="shared" si="31"/>
        <v>12.324</v>
      </c>
      <c r="Q186" s="150">
        <v>2.1839999999999998E-2</v>
      </c>
      <c r="R186" s="150">
        <f t="shared" si="32"/>
        <v>3.4507199999999996</v>
      </c>
      <c r="S186" s="150">
        <v>0</v>
      </c>
      <c r="T186" s="151">
        <f t="shared" si="3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2" t="s">
        <v>138</v>
      </c>
      <c r="AT186" s="152" t="s">
        <v>134</v>
      </c>
      <c r="AU186" s="152" t="s">
        <v>139</v>
      </c>
      <c r="AY186" s="14" t="s">
        <v>131</v>
      </c>
      <c r="BE186" s="153">
        <f t="shared" si="34"/>
        <v>0</v>
      </c>
      <c r="BF186" s="153">
        <f t="shared" si="35"/>
        <v>0</v>
      </c>
      <c r="BG186" s="153">
        <f t="shared" si="36"/>
        <v>0</v>
      </c>
      <c r="BH186" s="153">
        <f t="shared" si="37"/>
        <v>0</v>
      </c>
      <c r="BI186" s="153">
        <f t="shared" si="38"/>
        <v>0</v>
      </c>
      <c r="BJ186" s="14" t="s">
        <v>139</v>
      </c>
      <c r="BK186" s="154">
        <f t="shared" si="39"/>
        <v>0</v>
      </c>
      <c r="BL186" s="14" t="s">
        <v>138</v>
      </c>
      <c r="BM186" s="152" t="s">
        <v>303</v>
      </c>
    </row>
    <row r="187" spans="1:65" s="2" customFormat="1" ht="21.75" customHeight="1">
      <c r="A187" s="28"/>
      <c r="B187" s="141"/>
      <c r="C187" s="142" t="s">
        <v>304</v>
      </c>
      <c r="D187" s="142" t="s">
        <v>134</v>
      </c>
      <c r="E187" s="143" t="s">
        <v>305</v>
      </c>
      <c r="F187" s="144" t="s">
        <v>306</v>
      </c>
      <c r="G187" s="145" t="s">
        <v>162</v>
      </c>
      <c r="H187" s="146">
        <v>16.667000000000002</v>
      </c>
      <c r="I187" s="146"/>
      <c r="J187" s="146">
        <f t="shared" si="30"/>
        <v>0</v>
      </c>
      <c r="K187" s="147"/>
      <c r="L187" s="29"/>
      <c r="M187" s="148" t="s">
        <v>1</v>
      </c>
      <c r="N187" s="149" t="s">
        <v>38</v>
      </c>
      <c r="O187" s="150">
        <v>0.13827999999999999</v>
      </c>
      <c r="P187" s="150">
        <f t="shared" si="31"/>
        <v>2.3047127600000001</v>
      </c>
      <c r="Q187" s="150">
        <v>1.92E-3</v>
      </c>
      <c r="R187" s="150">
        <f t="shared" si="32"/>
        <v>3.2000640000000004E-2</v>
      </c>
      <c r="S187" s="150">
        <v>0</v>
      </c>
      <c r="T187" s="151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52" t="s">
        <v>138</v>
      </c>
      <c r="AT187" s="152" t="s">
        <v>134</v>
      </c>
      <c r="AU187" s="152" t="s">
        <v>139</v>
      </c>
      <c r="AY187" s="14" t="s">
        <v>131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4" t="s">
        <v>139</v>
      </c>
      <c r="BK187" s="154">
        <f t="shared" si="39"/>
        <v>0</v>
      </c>
      <c r="BL187" s="14" t="s">
        <v>138</v>
      </c>
      <c r="BM187" s="152" t="s">
        <v>307</v>
      </c>
    </row>
    <row r="188" spans="1:65" s="2" customFormat="1" ht="33" customHeight="1">
      <c r="A188" s="28"/>
      <c r="B188" s="141"/>
      <c r="C188" s="142" t="s">
        <v>308</v>
      </c>
      <c r="D188" s="142" t="s">
        <v>134</v>
      </c>
      <c r="E188" s="143" t="s">
        <v>309</v>
      </c>
      <c r="F188" s="144" t="s">
        <v>310</v>
      </c>
      <c r="G188" s="145" t="s">
        <v>146</v>
      </c>
      <c r="H188" s="146">
        <v>17</v>
      </c>
      <c r="I188" s="146"/>
      <c r="J188" s="146">
        <f t="shared" si="30"/>
        <v>0</v>
      </c>
      <c r="K188" s="147"/>
      <c r="L188" s="29"/>
      <c r="M188" s="148" t="s">
        <v>1</v>
      </c>
      <c r="N188" s="149" t="s">
        <v>38</v>
      </c>
      <c r="O188" s="150">
        <v>0.30501</v>
      </c>
      <c r="P188" s="150">
        <f t="shared" si="31"/>
        <v>5.1851700000000003</v>
      </c>
      <c r="Q188" s="150">
        <v>8.0000000000000007E-5</v>
      </c>
      <c r="R188" s="150">
        <f t="shared" si="32"/>
        <v>1.3600000000000001E-3</v>
      </c>
      <c r="S188" s="150">
        <v>0</v>
      </c>
      <c r="T188" s="151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2" t="s">
        <v>138</v>
      </c>
      <c r="AT188" s="152" t="s">
        <v>134</v>
      </c>
      <c r="AU188" s="152" t="s">
        <v>139</v>
      </c>
      <c r="AY188" s="14" t="s">
        <v>131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4" t="s">
        <v>139</v>
      </c>
      <c r="BK188" s="154">
        <f t="shared" si="39"/>
        <v>0</v>
      </c>
      <c r="BL188" s="14" t="s">
        <v>138</v>
      </c>
      <c r="BM188" s="152" t="s">
        <v>311</v>
      </c>
    </row>
    <row r="189" spans="1:65" s="2" customFormat="1" ht="16.5" customHeight="1">
      <c r="A189" s="28"/>
      <c r="B189" s="141"/>
      <c r="C189" s="155" t="s">
        <v>312</v>
      </c>
      <c r="D189" s="155" t="s">
        <v>214</v>
      </c>
      <c r="E189" s="156" t="s">
        <v>313</v>
      </c>
      <c r="F189" s="157" t="s">
        <v>314</v>
      </c>
      <c r="G189" s="158" t="s">
        <v>146</v>
      </c>
      <c r="H189" s="159">
        <v>14.351000000000001</v>
      </c>
      <c r="I189" s="159"/>
      <c r="J189" s="159">
        <f t="shared" si="30"/>
        <v>0</v>
      </c>
      <c r="K189" s="160"/>
      <c r="L189" s="161"/>
      <c r="M189" s="162" t="s">
        <v>1</v>
      </c>
      <c r="N189" s="163" t="s">
        <v>38</v>
      </c>
      <c r="O189" s="150">
        <v>0</v>
      </c>
      <c r="P189" s="150">
        <f t="shared" si="31"/>
        <v>0</v>
      </c>
      <c r="Q189" s="150">
        <v>1E-3</v>
      </c>
      <c r="R189" s="150">
        <f t="shared" si="32"/>
        <v>1.4351000000000001E-2</v>
      </c>
      <c r="S189" s="150">
        <v>0</v>
      </c>
      <c r="T189" s="151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2" t="s">
        <v>165</v>
      </c>
      <c r="AT189" s="152" t="s">
        <v>214</v>
      </c>
      <c r="AU189" s="152" t="s">
        <v>139</v>
      </c>
      <c r="AY189" s="14" t="s">
        <v>131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4" t="s">
        <v>139</v>
      </c>
      <c r="BK189" s="154">
        <f t="shared" si="39"/>
        <v>0</v>
      </c>
      <c r="BL189" s="14" t="s">
        <v>138</v>
      </c>
      <c r="BM189" s="152" t="s">
        <v>315</v>
      </c>
    </row>
    <row r="190" spans="1:65" s="2" customFormat="1" ht="21.75" customHeight="1">
      <c r="A190" s="28"/>
      <c r="B190" s="141"/>
      <c r="C190" s="142" t="s">
        <v>316</v>
      </c>
      <c r="D190" s="142" t="s">
        <v>134</v>
      </c>
      <c r="E190" s="143" t="s">
        <v>317</v>
      </c>
      <c r="F190" s="144" t="s">
        <v>318</v>
      </c>
      <c r="G190" s="145" t="s">
        <v>146</v>
      </c>
      <c r="H190" s="146">
        <v>20</v>
      </c>
      <c r="I190" s="146"/>
      <c r="J190" s="146">
        <f t="shared" si="30"/>
        <v>0</v>
      </c>
      <c r="K190" s="147"/>
      <c r="L190" s="29"/>
      <c r="M190" s="148" t="s">
        <v>1</v>
      </c>
      <c r="N190" s="149" t="s">
        <v>38</v>
      </c>
      <c r="O190" s="150">
        <v>0.13535</v>
      </c>
      <c r="P190" s="150">
        <f t="shared" si="31"/>
        <v>2.7069999999999999</v>
      </c>
      <c r="Q190" s="150">
        <v>1E-4</v>
      </c>
      <c r="R190" s="150">
        <f t="shared" si="32"/>
        <v>2E-3</v>
      </c>
      <c r="S190" s="150">
        <v>0</v>
      </c>
      <c r="T190" s="151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2" t="s">
        <v>138</v>
      </c>
      <c r="AT190" s="152" t="s">
        <v>134</v>
      </c>
      <c r="AU190" s="152" t="s">
        <v>139</v>
      </c>
      <c r="AY190" s="14" t="s">
        <v>131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4" t="s">
        <v>139</v>
      </c>
      <c r="BK190" s="154">
        <f t="shared" si="39"/>
        <v>0</v>
      </c>
      <c r="BL190" s="14" t="s">
        <v>138</v>
      </c>
      <c r="BM190" s="152" t="s">
        <v>319</v>
      </c>
    </row>
    <row r="191" spans="1:65" s="2" customFormat="1" ht="33" customHeight="1">
      <c r="A191" s="28"/>
      <c r="B191" s="141"/>
      <c r="C191" s="142" t="s">
        <v>320</v>
      </c>
      <c r="D191" s="142" t="s">
        <v>134</v>
      </c>
      <c r="E191" s="143" t="s">
        <v>321</v>
      </c>
      <c r="F191" s="144" t="s">
        <v>322</v>
      </c>
      <c r="G191" s="145" t="s">
        <v>162</v>
      </c>
      <c r="H191" s="146">
        <v>35.793999999999997</v>
      </c>
      <c r="I191" s="146"/>
      <c r="J191" s="146">
        <f t="shared" si="30"/>
        <v>0</v>
      </c>
      <c r="K191" s="147"/>
      <c r="L191" s="29"/>
      <c r="M191" s="148" t="s">
        <v>1</v>
      </c>
      <c r="N191" s="149" t="s">
        <v>38</v>
      </c>
      <c r="O191" s="150">
        <v>0.16400000000000001</v>
      </c>
      <c r="P191" s="150">
        <f t="shared" si="31"/>
        <v>5.8702160000000001</v>
      </c>
      <c r="Q191" s="150">
        <v>0</v>
      </c>
      <c r="R191" s="150">
        <f t="shared" si="32"/>
        <v>0</v>
      </c>
      <c r="S191" s="150">
        <v>0.19600000000000001</v>
      </c>
      <c r="T191" s="151">
        <f t="shared" si="33"/>
        <v>7.0156239999999999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2" t="s">
        <v>138</v>
      </c>
      <c r="AT191" s="152" t="s">
        <v>134</v>
      </c>
      <c r="AU191" s="152" t="s">
        <v>139</v>
      </c>
      <c r="AY191" s="14" t="s">
        <v>131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4" t="s">
        <v>139</v>
      </c>
      <c r="BK191" s="154">
        <f t="shared" si="39"/>
        <v>0</v>
      </c>
      <c r="BL191" s="14" t="s">
        <v>138</v>
      </c>
      <c r="BM191" s="152" t="s">
        <v>323</v>
      </c>
    </row>
    <row r="192" spans="1:65" s="2" customFormat="1" ht="33" customHeight="1">
      <c r="A192" s="28"/>
      <c r="B192" s="141"/>
      <c r="C192" s="142" t="s">
        <v>324</v>
      </c>
      <c r="D192" s="142" t="s">
        <v>134</v>
      </c>
      <c r="E192" s="143" t="s">
        <v>325</v>
      </c>
      <c r="F192" s="144" t="s">
        <v>326</v>
      </c>
      <c r="G192" s="145" t="s">
        <v>137</v>
      </c>
      <c r="H192" s="146">
        <v>3.08</v>
      </c>
      <c r="I192" s="146"/>
      <c r="J192" s="146">
        <f t="shared" si="30"/>
        <v>0</v>
      </c>
      <c r="K192" s="147"/>
      <c r="L192" s="29"/>
      <c r="M192" s="148" t="s">
        <v>1</v>
      </c>
      <c r="N192" s="149" t="s">
        <v>38</v>
      </c>
      <c r="O192" s="150">
        <v>1.4550000000000001</v>
      </c>
      <c r="P192" s="150">
        <f t="shared" si="31"/>
        <v>4.4814000000000007</v>
      </c>
      <c r="Q192" s="150">
        <v>0</v>
      </c>
      <c r="R192" s="150">
        <f t="shared" si="32"/>
        <v>0</v>
      </c>
      <c r="S192" s="150">
        <v>1.905</v>
      </c>
      <c r="T192" s="151">
        <f t="shared" si="33"/>
        <v>5.8673999999999999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2" t="s">
        <v>138</v>
      </c>
      <c r="AT192" s="152" t="s">
        <v>134</v>
      </c>
      <c r="AU192" s="152" t="s">
        <v>139</v>
      </c>
      <c r="AY192" s="14" t="s">
        <v>131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4" t="s">
        <v>139</v>
      </c>
      <c r="BK192" s="154">
        <f t="shared" si="39"/>
        <v>0</v>
      </c>
      <c r="BL192" s="14" t="s">
        <v>138</v>
      </c>
      <c r="BM192" s="152" t="s">
        <v>327</v>
      </c>
    </row>
    <row r="193" spans="1:65" s="2" customFormat="1" ht="33" customHeight="1">
      <c r="A193" s="28"/>
      <c r="B193" s="141"/>
      <c r="C193" s="142" t="s">
        <v>328</v>
      </c>
      <c r="D193" s="142" t="s">
        <v>134</v>
      </c>
      <c r="E193" s="143" t="s">
        <v>329</v>
      </c>
      <c r="F193" s="144" t="s">
        <v>330</v>
      </c>
      <c r="G193" s="145" t="s">
        <v>137</v>
      </c>
      <c r="H193" s="146">
        <v>5.2460000000000004</v>
      </c>
      <c r="I193" s="146"/>
      <c r="J193" s="146">
        <f t="shared" si="30"/>
        <v>0</v>
      </c>
      <c r="K193" s="147"/>
      <c r="L193" s="29"/>
      <c r="M193" s="148" t="s">
        <v>1</v>
      </c>
      <c r="N193" s="149" t="s">
        <v>38</v>
      </c>
      <c r="O193" s="150">
        <v>3.9499300000000002</v>
      </c>
      <c r="P193" s="150">
        <f t="shared" si="31"/>
        <v>20.721332780000001</v>
      </c>
      <c r="Q193" s="150">
        <v>0</v>
      </c>
      <c r="R193" s="150">
        <f t="shared" si="32"/>
        <v>0</v>
      </c>
      <c r="S193" s="150">
        <v>1.6</v>
      </c>
      <c r="T193" s="151">
        <f t="shared" si="33"/>
        <v>8.3936000000000011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2" t="s">
        <v>138</v>
      </c>
      <c r="AT193" s="152" t="s">
        <v>134</v>
      </c>
      <c r="AU193" s="152" t="s">
        <v>139</v>
      </c>
      <c r="AY193" s="14" t="s">
        <v>131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4" t="s">
        <v>139</v>
      </c>
      <c r="BK193" s="154">
        <f t="shared" si="39"/>
        <v>0</v>
      </c>
      <c r="BL193" s="14" t="s">
        <v>138</v>
      </c>
      <c r="BM193" s="152" t="s">
        <v>331</v>
      </c>
    </row>
    <row r="194" spans="1:65" s="2" customFormat="1" ht="33" customHeight="1">
      <c r="A194" s="28"/>
      <c r="B194" s="141"/>
      <c r="C194" s="142" t="s">
        <v>332</v>
      </c>
      <c r="D194" s="142" t="s">
        <v>134</v>
      </c>
      <c r="E194" s="143" t="s">
        <v>333</v>
      </c>
      <c r="F194" s="144" t="s">
        <v>334</v>
      </c>
      <c r="G194" s="145" t="s">
        <v>137</v>
      </c>
      <c r="H194" s="146">
        <v>2.617</v>
      </c>
      <c r="I194" s="146"/>
      <c r="J194" s="146">
        <f t="shared" si="30"/>
        <v>0</v>
      </c>
      <c r="K194" s="147"/>
      <c r="L194" s="29"/>
      <c r="M194" s="148" t="s">
        <v>1</v>
      </c>
      <c r="N194" s="149" t="s">
        <v>38</v>
      </c>
      <c r="O194" s="150">
        <v>5.8433999999999999</v>
      </c>
      <c r="P194" s="150">
        <f t="shared" si="31"/>
        <v>15.292177799999999</v>
      </c>
      <c r="Q194" s="150">
        <v>0</v>
      </c>
      <c r="R194" s="150">
        <f t="shared" si="32"/>
        <v>0</v>
      </c>
      <c r="S194" s="150">
        <v>2.2000000000000002</v>
      </c>
      <c r="T194" s="151">
        <f t="shared" si="33"/>
        <v>5.7574000000000005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52" t="s">
        <v>138</v>
      </c>
      <c r="AT194" s="152" t="s">
        <v>134</v>
      </c>
      <c r="AU194" s="152" t="s">
        <v>139</v>
      </c>
      <c r="AY194" s="14" t="s">
        <v>131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4" t="s">
        <v>139</v>
      </c>
      <c r="BK194" s="154">
        <f t="shared" si="39"/>
        <v>0</v>
      </c>
      <c r="BL194" s="14" t="s">
        <v>138</v>
      </c>
      <c r="BM194" s="152" t="s">
        <v>335</v>
      </c>
    </row>
    <row r="195" spans="1:65" s="2" customFormat="1" ht="16.5" customHeight="1">
      <c r="A195" s="28"/>
      <c r="B195" s="141"/>
      <c r="C195" s="142" t="s">
        <v>336</v>
      </c>
      <c r="D195" s="142" t="s">
        <v>134</v>
      </c>
      <c r="E195" s="143" t="s">
        <v>337</v>
      </c>
      <c r="F195" s="144" t="s">
        <v>338</v>
      </c>
      <c r="G195" s="145" t="s">
        <v>162</v>
      </c>
      <c r="H195" s="146">
        <v>17.437999999999999</v>
      </c>
      <c r="I195" s="146"/>
      <c r="J195" s="146">
        <f t="shared" si="30"/>
        <v>0</v>
      </c>
      <c r="K195" s="147"/>
      <c r="L195" s="29"/>
      <c r="M195" s="148" t="s">
        <v>1</v>
      </c>
      <c r="N195" s="149" t="s">
        <v>38</v>
      </c>
      <c r="O195" s="150">
        <v>0.219</v>
      </c>
      <c r="P195" s="150">
        <f t="shared" si="31"/>
        <v>3.8189219999999997</v>
      </c>
      <c r="Q195" s="150">
        <v>0</v>
      </c>
      <c r="R195" s="150">
        <f t="shared" si="32"/>
        <v>0</v>
      </c>
      <c r="S195" s="150">
        <v>7.0000000000000007E-2</v>
      </c>
      <c r="T195" s="151">
        <f t="shared" si="33"/>
        <v>1.2206600000000001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2" t="s">
        <v>138</v>
      </c>
      <c r="AT195" s="152" t="s">
        <v>134</v>
      </c>
      <c r="AU195" s="152" t="s">
        <v>139</v>
      </c>
      <c r="AY195" s="14" t="s">
        <v>131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4" t="s">
        <v>139</v>
      </c>
      <c r="BK195" s="154">
        <f t="shared" si="39"/>
        <v>0</v>
      </c>
      <c r="BL195" s="14" t="s">
        <v>138</v>
      </c>
      <c r="BM195" s="152" t="s">
        <v>339</v>
      </c>
    </row>
    <row r="196" spans="1:65" s="2" customFormat="1" ht="16.5" customHeight="1">
      <c r="A196" s="28"/>
      <c r="B196" s="141"/>
      <c r="C196" s="142" t="s">
        <v>340</v>
      </c>
      <c r="D196" s="142" t="s">
        <v>134</v>
      </c>
      <c r="E196" s="143" t="s">
        <v>341</v>
      </c>
      <c r="F196" s="144" t="s">
        <v>342</v>
      </c>
      <c r="G196" s="145" t="s">
        <v>162</v>
      </c>
      <c r="H196" s="146">
        <v>34.909999999999997</v>
      </c>
      <c r="I196" s="146"/>
      <c r="J196" s="146">
        <f t="shared" si="30"/>
        <v>0</v>
      </c>
      <c r="K196" s="147"/>
      <c r="L196" s="29"/>
      <c r="M196" s="148" t="s">
        <v>1</v>
      </c>
      <c r="N196" s="149" t="s">
        <v>38</v>
      </c>
      <c r="O196" s="150">
        <v>0.97899999999999998</v>
      </c>
      <c r="P196" s="150">
        <f t="shared" si="31"/>
        <v>34.176889999999993</v>
      </c>
      <c r="Q196" s="150">
        <v>0</v>
      </c>
      <c r="R196" s="150">
        <f t="shared" si="32"/>
        <v>0</v>
      </c>
      <c r="S196" s="150">
        <v>3.9E-2</v>
      </c>
      <c r="T196" s="151">
        <f t="shared" si="33"/>
        <v>1.3614899999999999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2" t="s">
        <v>138</v>
      </c>
      <c r="AT196" s="152" t="s">
        <v>134</v>
      </c>
      <c r="AU196" s="152" t="s">
        <v>139</v>
      </c>
      <c r="AY196" s="14" t="s">
        <v>131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4" t="s">
        <v>139</v>
      </c>
      <c r="BK196" s="154">
        <f t="shared" si="39"/>
        <v>0</v>
      </c>
      <c r="BL196" s="14" t="s">
        <v>138</v>
      </c>
      <c r="BM196" s="152" t="s">
        <v>343</v>
      </c>
    </row>
    <row r="197" spans="1:65" s="2" customFormat="1" ht="21.75" customHeight="1">
      <c r="A197" s="28"/>
      <c r="B197" s="141"/>
      <c r="C197" s="142" t="s">
        <v>344</v>
      </c>
      <c r="D197" s="142" t="s">
        <v>134</v>
      </c>
      <c r="E197" s="143" t="s">
        <v>345</v>
      </c>
      <c r="F197" s="144" t="s">
        <v>346</v>
      </c>
      <c r="G197" s="145" t="s">
        <v>137</v>
      </c>
      <c r="H197" s="146">
        <v>10.754</v>
      </c>
      <c r="I197" s="146"/>
      <c r="J197" s="146">
        <f t="shared" si="30"/>
        <v>0</v>
      </c>
      <c r="K197" s="147"/>
      <c r="L197" s="29"/>
      <c r="M197" s="148" t="s">
        <v>1</v>
      </c>
      <c r="N197" s="149" t="s">
        <v>38</v>
      </c>
      <c r="O197" s="150">
        <v>0.82799999999999996</v>
      </c>
      <c r="P197" s="150">
        <f t="shared" si="31"/>
        <v>8.9043119999999991</v>
      </c>
      <c r="Q197" s="150">
        <v>0</v>
      </c>
      <c r="R197" s="150">
        <f t="shared" si="32"/>
        <v>0</v>
      </c>
      <c r="S197" s="150">
        <v>1.4</v>
      </c>
      <c r="T197" s="151">
        <f t="shared" si="33"/>
        <v>15.055599999999998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52" t="s">
        <v>138</v>
      </c>
      <c r="AT197" s="152" t="s">
        <v>134</v>
      </c>
      <c r="AU197" s="152" t="s">
        <v>139</v>
      </c>
      <c r="AY197" s="14" t="s">
        <v>131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4" t="s">
        <v>139</v>
      </c>
      <c r="BK197" s="154">
        <f t="shared" si="39"/>
        <v>0</v>
      </c>
      <c r="BL197" s="14" t="s">
        <v>138</v>
      </c>
      <c r="BM197" s="152" t="s">
        <v>347</v>
      </c>
    </row>
    <row r="198" spans="1:65" s="2" customFormat="1" ht="21.75" customHeight="1">
      <c r="A198" s="28"/>
      <c r="B198" s="141"/>
      <c r="C198" s="142" t="s">
        <v>348</v>
      </c>
      <c r="D198" s="142" t="s">
        <v>134</v>
      </c>
      <c r="E198" s="143" t="s">
        <v>349</v>
      </c>
      <c r="F198" s="144" t="s">
        <v>350</v>
      </c>
      <c r="G198" s="145" t="s">
        <v>146</v>
      </c>
      <c r="H198" s="146">
        <v>4</v>
      </c>
      <c r="I198" s="146"/>
      <c r="J198" s="146">
        <f t="shared" si="30"/>
        <v>0</v>
      </c>
      <c r="K198" s="147"/>
      <c r="L198" s="29"/>
      <c r="M198" s="148" t="s">
        <v>1</v>
      </c>
      <c r="N198" s="149" t="s">
        <v>38</v>
      </c>
      <c r="O198" s="150">
        <v>4.9000000000000002E-2</v>
      </c>
      <c r="P198" s="150">
        <f t="shared" si="31"/>
        <v>0.19600000000000001</v>
      </c>
      <c r="Q198" s="150">
        <v>0</v>
      </c>
      <c r="R198" s="150">
        <f t="shared" si="32"/>
        <v>0</v>
      </c>
      <c r="S198" s="150">
        <v>2.4E-2</v>
      </c>
      <c r="T198" s="151">
        <f t="shared" si="33"/>
        <v>9.6000000000000002E-2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2" t="s">
        <v>138</v>
      </c>
      <c r="AT198" s="152" t="s">
        <v>134</v>
      </c>
      <c r="AU198" s="152" t="s">
        <v>139</v>
      </c>
      <c r="AY198" s="14" t="s">
        <v>131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4" t="s">
        <v>139</v>
      </c>
      <c r="BK198" s="154">
        <f t="shared" si="39"/>
        <v>0</v>
      </c>
      <c r="BL198" s="14" t="s">
        <v>138</v>
      </c>
      <c r="BM198" s="152" t="s">
        <v>351</v>
      </c>
    </row>
    <row r="199" spans="1:65" s="2" customFormat="1" ht="21.75" customHeight="1">
      <c r="A199" s="28"/>
      <c r="B199" s="141"/>
      <c r="C199" s="142" t="s">
        <v>352</v>
      </c>
      <c r="D199" s="142" t="s">
        <v>134</v>
      </c>
      <c r="E199" s="143" t="s">
        <v>353</v>
      </c>
      <c r="F199" s="144" t="s">
        <v>354</v>
      </c>
      <c r="G199" s="145" t="s">
        <v>162</v>
      </c>
      <c r="H199" s="146">
        <v>4.8</v>
      </c>
      <c r="I199" s="146"/>
      <c r="J199" s="146">
        <f t="shared" si="30"/>
        <v>0</v>
      </c>
      <c r="K199" s="147"/>
      <c r="L199" s="29"/>
      <c r="M199" s="148" t="s">
        <v>1</v>
      </c>
      <c r="N199" s="149" t="s">
        <v>38</v>
      </c>
      <c r="O199" s="150">
        <v>1.6</v>
      </c>
      <c r="P199" s="150">
        <f t="shared" si="31"/>
        <v>7.68</v>
      </c>
      <c r="Q199" s="150">
        <v>0</v>
      </c>
      <c r="R199" s="150">
        <f t="shared" si="32"/>
        <v>0</v>
      </c>
      <c r="S199" s="150">
        <v>7.5999999999999998E-2</v>
      </c>
      <c r="T199" s="151">
        <f t="shared" si="33"/>
        <v>0.36479999999999996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2" t="s">
        <v>138</v>
      </c>
      <c r="AT199" s="152" t="s">
        <v>134</v>
      </c>
      <c r="AU199" s="152" t="s">
        <v>139</v>
      </c>
      <c r="AY199" s="14" t="s">
        <v>131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4" t="s">
        <v>139</v>
      </c>
      <c r="BK199" s="154">
        <f t="shared" si="39"/>
        <v>0</v>
      </c>
      <c r="BL199" s="14" t="s">
        <v>138</v>
      </c>
      <c r="BM199" s="152" t="s">
        <v>355</v>
      </c>
    </row>
    <row r="200" spans="1:65" s="2" customFormat="1" ht="16.5" customHeight="1">
      <c r="A200" s="28"/>
      <c r="B200" s="141"/>
      <c r="C200" s="142" t="s">
        <v>356</v>
      </c>
      <c r="D200" s="142" t="s">
        <v>134</v>
      </c>
      <c r="E200" s="143" t="s">
        <v>357</v>
      </c>
      <c r="F200" s="144" t="s">
        <v>358</v>
      </c>
      <c r="G200" s="145" t="s">
        <v>162</v>
      </c>
      <c r="H200" s="146">
        <v>33.6</v>
      </c>
      <c r="I200" s="146"/>
      <c r="J200" s="146">
        <f t="shared" si="30"/>
        <v>0</v>
      </c>
      <c r="K200" s="147"/>
      <c r="L200" s="29"/>
      <c r="M200" s="148" t="s">
        <v>1</v>
      </c>
      <c r="N200" s="149" t="s">
        <v>38</v>
      </c>
      <c r="O200" s="150">
        <v>0.35799999999999998</v>
      </c>
      <c r="P200" s="150">
        <f t="shared" si="31"/>
        <v>12.0288</v>
      </c>
      <c r="Q200" s="150">
        <v>0</v>
      </c>
      <c r="R200" s="150">
        <f t="shared" si="32"/>
        <v>0</v>
      </c>
      <c r="S200" s="150">
        <v>2.5000000000000001E-2</v>
      </c>
      <c r="T200" s="151">
        <f t="shared" si="33"/>
        <v>0.84000000000000008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2" t="s">
        <v>138</v>
      </c>
      <c r="AT200" s="152" t="s">
        <v>134</v>
      </c>
      <c r="AU200" s="152" t="s">
        <v>139</v>
      </c>
      <c r="AY200" s="14" t="s">
        <v>131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4" t="s">
        <v>139</v>
      </c>
      <c r="BK200" s="154">
        <f t="shared" si="39"/>
        <v>0</v>
      </c>
      <c r="BL200" s="14" t="s">
        <v>138</v>
      </c>
      <c r="BM200" s="152" t="s">
        <v>359</v>
      </c>
    </row>
    <row r="201" spans="1:65" s="2" customFormat="1" ht="16.5" customHeight="1">
      <c r="A201" s="28"/>
      <c r="B201" s="141"/>
      <c r="C201" s="142" t="s">
        <v>360</v>
      </c>
      <c r="D201" s="142" t="s">
        <v>134</v>
      </c>
      <c r="E201" s="143" t="s">
        <v>361</v>
      </c>
      <c r="F201" s="144" t="s">
        <v>362</v>
      </c>
      <c r="G201" s="145" t="s">
        <v>290</v>
      </c>
      <c r="H201" s="146">
        <v>21.6</v>
      </c>
      <c r="I201" s="146"/>
      <c r="J201" s="146">
        <f t="shared" si="30"/>
        <v>0</v>
      </c>
      <c r="K201" s="147"/>
      <c r="L201" s="29"/>
      <c r="M201" s="148" t="s">
        <v>1</v>
      </c>
      <c r="N201" s="149" t="s">
        <v>38</v>
      </c>
      <c r="O201" s="150">
        <v>0.377</v>
      </c>
      <c r="P201" s="150">
        <f t="shared" si="31"/>
        <v>8.1432000000000002</v>
      </c>
      <c r="Q201" s="150">
        <v>0</v>
      </c>
      <c r="R201" s="150">
        <f t="shared" si="32"/>
        <v>0</v>
      </c>
      <c r="S201" s="150">
        <v>7.0000000000000001E-3</v>
      </c>
      <c r="T201" s="151">
        <f t="shared" si="33"/>
        <v>0.1512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2" t="s">
        <v>138</v>
      </c>
      <c r="AT201" s="152" t="s">
        <v>134</v>
      </c>
      <c r="AU201" s="152" t="s">
        <v>139</v>
      </c>
      <c r="AY201" s="14" t="s">
        <v>131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4" t="s">
        <v>139</v>
      </c>
      <c r="BK201" s="154">
        <f t="shared" si="39"/>
        <v>0</v>
      </c>
      <c r="BL201" s="14" t="s">
        <v>138</v>
      </c>
      <c r="BM201" s="152" t="s">
        <v>363</v>
      </c>
    </row>
    <row r="202" spans="1:65" s="2" customFormat="1" ht="21.75" customHeight="1">
      <c r="A202" s="28"/>
      <c r="B202" s="141"/>
      <c r="C202" s="142" t="s">
        <v>364</v>
      </c>
      <c r="D202" s="142" t="s">
        <v>134</v>
      </c>
      <c r="E202" s="143" t="s">
        <v>365</v>
      </c>
      <c r="F202" s="144" t="s">
        <v>366</v>
      </c>
      <c r="G202" s="145" t="s">
        <v>162</v>
      </c>
      <c r="H202" s="146">
        <v>1.5760000000000001</v>
      </c>
      <c r="I202" s="146"/>
      <c r="J202" s="146">
        <f t="shared" si="30"/>
        <v>0</v>
      </c>
      <c r="K202" s="147"/>
      <c r="L202" s="29"/>
      <c r="M202" s="148" t="s">
        <v>1</v>
      </c>
      <c r="N202" s="149" t="s">
        <v>38</v>
      </c>
      <c r="O202" s="150">
        <v>0.35899999999999999</v>
      </c>
      <c r="P202" s="150">
        <f t="shared" si="31"/>
        <v>0.56578399999999995</v>
      </c>
      <c r="Q202" s="150">
        <v>0</v>
      </c>
      <c r="R202" s="150">
        <f t="shared" si="32"/>
        <v>0</v>
      </c>
      <c r="S202" s="150">
        <v>0.27</v>
      </c>
      <c r="T202" s="151">
        <f t="shared" si="33"/>
        <v>0.42552000000000006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2" t="s">
        <v>138</v>
      </c>
      <c r="AT202" s="152" t="s">
        <v>134</v>
      </c>
      <c r="AU202" s="152" t="s">
        <v>139</v>
      </c>
      <c r="AY202" s="14" t="s">
        <v>131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4" t="s">
        <v>139</v>
      </c>
      <c r="BK202" s="154">
        <f t="shared" si="39"/>
        <v>0</v>
      </c>
      <c r="BL202" s="14" t="s">
        <v>138</v>
      </c>
      <c r="BM202" s="152" t="s">
        <v>367</v>
      </c>
    </row>
    <row r="203" spans="1:65" s="2" customFormat="1" ht="21.75" customHeight="1">
      <c r="A203" s="28"/>
      <c r="B203" s="141"/>
      <c r="C203" s="142" t="s">
        <v>368</v>
      </c>
      <c r="D203" s="142" t="s">
        <v>134</v>
      </c>
      <c r="E203" s="143" t="s">
        <v>369</v>
      </c>
      <c r="F203" s="144" t="s">
        <v>370</v>
      </c>
      <c r="G203" s="145" t="s">
        <v>137</v>
      </c>
      <c r="H203" s="146">
        <v>0.45</v>
      </c>
      <c r="I203" s="146"/>
      <c r="J203" s="146">
        <f t="shared" si="30"/>
        <v>0</v>
      </c>
      <c r="K203" s="147"/>
      <c r="L203" s="29"/>
      <c r="M203" s="148" t="s">
        <v>1</v>
      </c>
      <c r="N203" s="149" t="s">
        <v>38</v>
      </c>
      <c r="O203" s="150">
        <v>3.6269999999999998</v>
      </c>
      <c r="P203" s="150">
        <f t="shared" si="31"/>
        <v>1.63215</v>
      </c>
      <c r="Q203" s="150">
        <v>0</v>
      </c>
      <c r="R203" s="150">
        <f t="shared" si="32"/>
        <v>0</v>
      </c>
      <c r="S203" s="150">
        <v>1.875</v>
      </c>
      <c r="T203" s="151">
        <f t="shared" si="33"/>
        <v>0.84375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2" t="s">
        <v>138</v>
      </c>
      <c r="AT203" s="152" t="s">
        <v>134</v>
      </c>
      <c r="AU203" s="152" t="s">
        <v>139</v>
      </c>
      <c r="AY203" s="14" t="s">
        <v>131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4" t="s">
        <v>139</v>
      </c>
      <c r="BK203" s="154">
        <f t="shared" si="39"/>
        <v>0</v>
      </c>
      <c r="BL203" s="14" t="s">
        <v>138</v>
      </c>
      <c r="BM203" s="152" t="s">
        <v>371</v>
      </c>
    </row>
    <row r="204" spans="1:65" s="2" customFormat="1" ht="21.75" customHeight="1">
      <c r="A204" s="28"/>
      <c r="B204" s="141"/>
      <c r="C204" s="142" t="s">
        <v>372</v>
      </c>
      <c r="D204" s="142" t="s">
        <v>134</v>
      </c>
      <c r="E204" s="143" t="s">
        <v>373</v>
      </c>
      <c r="F204" s="144" t="s">
        <v>374</v>
      </c>
      <c r="G204" s="145" t="s">
        <v>137</v>
      </c>
      <c r="H204" s="146">
        <v>1.2</v>
      </c>
      <c r="I204" s="146"/>
      <c r="J204" s="146">
        <f t="shared" si="30"/>
        <v>0</v>
      </c>
      <c r="K204" s="147"/>
      <c r="L204" s="29"/>
      <c r="M204" s="148" t="s">
        <v>1</v>
      </c>
      <c r="N204" s="149" t="s">
        <v>38</v>
      </c>
      <c r="O204" s="150">
        <v>4.2140000000000004</v>
      </c>
      <c r="P204" s="150">
        <f t="shared" si="31"/>
        <v>5.0568</v>
      </c>
      <c r="Q204" s="150">
        <v>0</v>
      </c>
      <c r="R204" s="150">
        <f t="shared" si="32"/>
        <v>0</v>
      </c>
      <c r="S204" s="150">
        <v>1.875</v>
      </c>
      <c r="T204" s="151">
        <f t="shared" si="33"/>
        <v>2.25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2" t="s">
        <v>138</v>
      </c>
      <c r="AT204" s="152" t="s">
        <v>134</v>
      </c>
      <c r="AU204" s="152" t="s">
        <v>139</v>
      </c>
      <c r="AY204" s="14" t="s">
        <v>131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4" t="s">
        <v>139</v>
      </c>
      <c r="BK204" s="154">
        <f t="shared" si="39"/>
        <v>0</v>
      </c>
      <c r="BL204" s="14" t="s">
        <v>138</v>
      </c>
      <c r="BM204" s="152" t="s">
        <v>375</v>
      </c>
    </row>
    <row r="205" spans="1:65" s="2" customFormat="1" ht="21.75" customHeight="1">
      <c r="A205" s="28"/>
      <c r="B205" s="141"/>
      <c r="C205" s="142" t="s">
        <v>376</v>
      </c>
      <c r="D205" s="142" t="s">
        <v>134</v>
      </c>
      <c r="E205" s="143" t="s">
        <v>377</v>
      </c>
      <c r="F205" s="144" t="s">
        <v>378</v>
      </c>
      <c r="G205" s="145" t="s">
        <v>290</v>
      </c>
      <c r="H205" s="146">
        <v>21.8</v>
      </c>
      <c r="I205" s="146"/>
      <c r="J205" s="146">
        <f t="shared" si="30"/>
        <v>0</v>
      </c>
      <c r="K205" s="147"/>
      <c r="L205" s="29"/>
      <c r="M205" s="148" t="s">
        <v>1</v>
      </c>
      <c r="N205" s="149" t="s">
        <v>38</v>
      </c>
      <c r="O205" s="150">
        <v>0.67600000000000005</v>
      </c>
      <c r="P205" s="150">
        <f t="shared" si="31"/>
        <v>14.736800000000002</v>
      </c>
      <c r="Q205" s="150">
        <v>0</v>
      </c>
      <c r="R205" s="150">
        <f t="shared" si="32"/>
        <v>0</v>
      </c>
      <c r="S205" s="150">
        <v>4.2000000000000003E-2</v>
      </c>
      <c r="T205" s="151">
        <f t="shared" si="33"/>
        <v>0.91560000000000008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52" t="s">
        <v>138</v>
      </c>
      <c r="AT205" s="152" t="s">
        <v>134</v>
      </c>
      <c r="AU205" s="152" t="s">
        <v>139</v>
      </c>
      <c r="AY205" s="14" t="s">
        <v>131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4" t="s">
        <v>139</v>
      </c>
      <c r="BK205" s="154">
        <f t="shared" si="39"/>
        <v>0</v>
      </c>
      <c r="BL205" s="14" t="s">
        <v>138</v>
      </c>
      <c r="BM205" s="152" t="s">
        <v>379</v>
      </c>
    </row>
    <row r="206" spans="1:65" s="2" customFormat="1" ht="16.5" customHeight="1">
      <c r="A206" s="28"/>
      <c r="B206" s="141"/>
      <c r="C206" s="142" t="s">
        <v>380</v>
      </c>
      <c r="D206" s="142" t="s">
        <v>134</v>
      </c>
      <c r="E206" s="143" t="s">
        <v>381</v>
      </c>
      <c r="F206" s="144" t="s">
        <v>382</v>
      </c>
      <c r="G206" s="145" t="s">
        <v>290</v>
      </c>
      <c r="H206" s="146">
        <v>4</v>
      </c>
      <c r="I206" s="146"/>
      <c r="J206" s="146">
        <f t="shared" si="30"/>
        <v>0</v>
      </c>
      <c r="K206" s="147"/>
      <c r="L206" s="29"/>
      <c r="M206" s="148" t="s">
        <v>1</v>
      </c>
      <c r="N206" s="149" t="s">
        <v>38</v>
      </c>
      <c r="O206" s="150">
        <v>0.27500000000000002</v>
      </c>
      <c r="P206" s="150">
        <f t="shared" si="31"/>
        <v>1.1000000000000001</v>
      </c>
      <c r="Q206" s="150">
        <v>0</v>
      </c>
      <c r="R206" s="150">
        <f t="shared" si="32"/>
        <v>0</v>
      </c>
      <c r="S206" s="150">
        <v>3.0000000000000001E-3</v>
      </c>
      <c r="T206" s="151">
        <f t="shared" si="33"/>
        <v>1.2E-2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2" t="s">
        <v>138</v>
      </c>
      <c r="AT206" s="152" t="s">
        <v>134</v>
      </c>
      <c r="AU206" s="152" t="s">
        <v>139</v>
      </c>
      <c r="AY206" s="14" t="s">
        <v>131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4" t="s">
        <v>139</v>
      </c>
      <c r="BK206" s="154">
        <f t="shared" si="39"/>
        <v>0</v>
      </c>
      <c r="BL206" s="14" t="s">
        <v>138</v>
      </c>
      <c r="BM206" s="152" t="s">
        <v>383</v>
      </c>
    </row>
    <row r="207" spans="1:65" s="2" customFormat="1" ht="21.75" customHeight="1">
      <c r="A207" s="28"/>
      <c r="B207" s="141"/>
      <c r="C207" s="142" t="s">
        <v>384</v>
      </c>
      <c r="D207" s="142" t="s">
        <v>134</v>
      </c>
      <c r="E207" s="143" t="s">
        <v>385</v>
      </c>
      <c r="F207" s="144" t="s">
        <v>386</v>
      </c>
      <c r="G207" s="145" t="s">
        <v>146</v>
      </c>
      <c r="H207" s="146">
        <v>160</v>
      </c>
      <c r="I207" s="146"/>
      <c r="J207" s="146">
        <f t="shared" si="30"/>
        <v>0</v>
      </c>
      <c r="K207" s="147"/>
      <c r="L207" s="29"/>
      <c r="M207" s="148" t="s">
        <v>1</v>
      </c>
      <c r="N207" s="149" t="s">
        <v>38</v>
      </c>
      <c r="O207" s="150">
        <v>0.25</v>
      </c>
      <c r="P207" s="150">
        <f t="shared" si="31"/>
        <v>40</v>
      </c>
      <c r="Q207" s="150">
        <v>1.0000000000000001E-5</v>
      </c>
      <c r="R207" s="150">
        <f t="shared" si="32"/>
        <v>1.6000000000000001E-3</v>
      </c>
      <c r="S207" s="150">
        <v>0</v>
      </c>
      <c r="T207" s="151">
        <f t="shared" si="3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2" t="s">
        <v>138</v>
      </c>
      <c r="AT207" s="152" t="s">
        <v>134</v>
      </c>
      <c r="AU207" s="152" t="s">
        <v>139</v>
      </c>
      <c r="AY207" s="14" t="s">
        <v>131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4" t="s">
        <v>139</v>
      </c>
      <c r="BK207" s="154">
        <f t="shared" si="39"/>
        <v>0</v>
      </c>
      <c r="BL207" s="14" t="s">
        <v>138</v>
      </c>
      <c r="BM207" s="152" t="s">
        <v>387</v>
      </c>
    </row>
    <row r="208" spans="1:65" s="2" customFormat="1" ht="21.75" customHeight="1">
      <c r="A208" s="28"/>
      <c r="B208" s="141"/>
      <c r="C208" s="142" t="s">
        <v>388</v>
      </c>
      <c r="D208" s="142" t="s">
        <v>134</v>
      </c>
      <c r="E208" s="143" t="s">
        <v>389</v>
      </c>
      <c r="F208" s="144" t="s">
        <v>390</v>
      </c>
      <c r="G208" s="145" t="s">
        <v>162</v>
      </c>
      <c r="H208" s="146">
        <v>49.27</v>
      </c>
      <c r="I208" s="146"/>
      <c r="J208" s="146">
        <f t="shared" si="30"/>
        <v>0</v>
      </c>
      <c r="K208" s="147"/>
      <c r="L208" s="29"/>
      <c r="M208" s="148" t="s">
        <v>1</v>
      </c>
      <c r="N208" s="149" t="s">
        <v>38</v>
      </c>
      <c r="O208" s="150">
        <v>9.7619999999999998E-2</v>
      </c>
      <c r="P208" s="150">
        <f t="shared" si="31"/>
        <v>4.8097374000000004</v>
      </c>
      <c r="Q208" s="150">
        <v>0</v>
      </c>
      <c r="R208" s="150">
        <f t="shared" si="32"/>
        <v>0</v>
      </c>
      <c r="S208" s="150">
        <v>0.01</v>
      </c>
      <c r="T208" s="151">
        <f t="shared" si="33"/>
        <v>0.49270000000000003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2" t="s">
        <v>138</v>
      </c>
      <c r="AT208" s="152" t="s">
        <v>134</v>
      </c>
      <c r="AU208" s="152" t="s">
        <v>139</v>
      </c>
      <c r="AY208" s="14" t="s">
        <v>131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4" t="s">
        <v>139</v>
      </c>
      <c r="BK208" s="154">
        <f t="shared" si="39"/>
        <v>0</v>
      </c>
      <c r="BL208" s="14" t="s">
        <v>138</v>
      </c>
      <c r="BM208" s="152" t="s">
        <v>391</v>
      </c>
    </row>
    <row r="209" spans="1:65" s="2" customFormat="1" ht="21.75" customHeight="1">
      <c r="A209" s="28"/>
      <c r="B209" s="141"/>
      <c r="C209" s="142" t="s">
        <v>392</v>
      </c>
      <c r="D209" s="142" t="s">
        <v>134</v>
      </c>
      <c r="E209" s="143" t="s">
        <v>393</v>
      </c>
      <c r="F209" s="144" t="s">
        <v>394</v>
      </c>
      <c r="G209" s="145" t="s">
        <v>162</v>
      </c>
      <c r="H209" s="146">
        <v>222.542</v>
      </c>
      <c r="I209" s="146"/>
      <c r="J209" s="146">
        <f t="shared" si="30"/>
        <v>0</v>
      </c>
      <c r="K209" s="147"/>
      <c r="L209" s="29"/>
      <c r="M209" s="148" t="s">
        <v>1</v>
      </c>
      <c r="N209" s="149" t="s">
        <v>38</v>
      </c>
      <c r="O209" s="150">
        <v>7.8100000000000003E-2</v>
      </c>
      <c r="P209" s="150">
        <f t="shared" si="31"/>
        <v>17.380530199999999</v>
      </c>
      <c r="Q209" s="150">
        <v>0</v>
      </c>
      <c r="R209" s="150">
        <f t="shared" si="32"/>
        <v>0</v>
      </c>
      <c r="S209" s="150">
        <v>0.01</v>
      </c>
      <c r="T209" s="151">
        <f t="shared" si="33"/>
        <v>2.2254200000000002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2" t="s">
        <v>138</v>
      </c>
      <c r="AT209" s="152" t="s">
        <v>134</v>
      </c>
      <c r="AU209" s="152" t="s">
        <v>139</v>
      </c>
      <c r="AY209" s="14" t="s">
        <v>131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4" t="s">
        <v>139</v>
      </c>
      <c r="BK209" s="154">
        <f t="shared" si="39"/>
        <v>0</v>
      </c>
      <c r="BL209" s="14" t="s">
        <v>138</v>
      </c>
      <c r="BM209" s="152" t="s">
        <v>395</v>
      </c>
    </row>
    <row r="210" spans="1:65" s="2" customFormat="1" ht="21.75" customHeight="1">
      <c r="A210" s="28"/>
      <c r="B210" s="141"/>
      <c r="C210" s="142" t="s">
        <v>396</v>
      </c>
      <c r="D210" s="142" t="s">
        <v>134</v>
      </c>
      <c r="E210" s="143" t="s">
        <v>397</v>
      </c>
      <c r="F210" s="144" t="s">
        <v>398</v>
      </c>
      <c r="G210" s="145" t="s">
        <v>162</v>
      </c>
      <c r="H210" s="146">
        <v>14.132999999999999</v>
      </c>
      <c r="I210" s="146"/>
      <c r="J210" s="146">
        <f t="shared" si="30"/>
        <v>0</v>
      </c>
      <c r="K210" s="147"/>
      <c r="L210" s="29"/>
      <c r="M210" s="148" t="s">
        <v>1</v>
      </c>
      <c r="N210" s="149" t="s">
        <v>38</v>
      </c>
      <c r="O210" s="150">
        <v>0.25383</v>
      </c>
      <c r="P210" s="150">
        <f t="shared" si="31"/>
        <v>3.5873793899999997</v>
      </c>
      <c r="Q210" s="150">
        <v>0</v>
      </c>
      <c r="R210" s="150">
        <f t="shared" si="32"/>
        <v>0</v>
      </c>
      <c r="S210" s="150">
        <v>4.5999999999999999E-2</v>
      </c>
      <c r="T210" s="151">
        <f t="shared" si="33"/>
        <v>0.65011799999999997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2" t="s">
        <v>138</v>
      </c>
      <c r="AT210" s="152" t="s">
        <v>134</v>
      </c>
      <c r="AU210" s="152" t="s">
        <v>139</v>
      </c>
      <c r="AY210" s="14" t="s">
        <v>131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4" t="s">
        <v>139</v>
      </c>
      <c r="BK210" s="154">
        <f t="shared" si="39"/>
        <v>0</v>
      </c>
      <c r="BL210" s="14" t="s">
        <v>138</v>
      </c>
      <c r="BM210" s="152" t="s">
        <v>399</v>
      </c>
    </row>
    <row r="211" spans="1:65" s="2" customFormat="1" ht="21.75" customHeight="1">
      <c r="A211" s="28"/>
      <c r="B211" s="141"/>
      <c r="C211" s="142" t="s">
        <v>400</v>
      </c>
      <c r="D211" s="142" t="s">
        <v>134</v>
      </c>
      <c r="E211" s="143" t="s">
        <v>401</v>
      </c>
      <c r="F211" s="144" t="s">
        <v>402</v>
      </c>
      <c r="G211" s="145" t="s">
        <v>162</v>
      </c>
      <c r="H211" s="146">
        <v>63.366</v>
      </c>
      <c r="I211" s="146"/>
      <c r="J211" s="146">
        <f t="shared" si="30"/>
        <v>0</v>
      </c>
      <c r="K211" s="147"/>
      <c r="L211" s="29"/>
      <c r="M211" s="148" t="s">
        <v>1</v>
      </c>
      <c r="N211" s="149" t="s">
        <v>38</v>
      </c>
      <c r="O211" s="150">
        <v>6.3E-2</v>
      </c>
      <c r="P211" s="150">
        <f t="shared" si="31"/>
        <v>3.9920580000000001</v>
      </c>
      <c r="Q211" s="150">
        <v>0</v>
      </c>
      <c r="R211" s="150">
        <f t="shared" si="32"/>
        <v>0</v>
      </c>
      <c r="S211" s="150">
        <v>1.4E-2</v>
      </c>
      <c r="T211" s="151">
        <f t="shared" si="33"/>
        <v>0.88712400000000002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52" t="s">
        <v>198</v>
      </c>
      <c r="AT211" s="152" t="s">
        <v>134</v>
      </c>
      <c r="AU211" s="152" t="s">
        <v>139</v>
      </c>
      <c r="AY211" s="14" t="s">
        <v>131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4" t="s">
        <v>139</v>
      </c>
      <c r="BK211" s="154">
        <f t="shared" si="39"/>
        <v>0</v>
      </c>
      <c r="BL211" s="14" t="s">
        <v>198</v>
      </c>
      <c r="BM211" s="152" t="s">
        <v>403</v>
      </c>
    </row>
    <row r="212" spans="1:65" s="2" customFormat="1" ht="21.75" customHeight="1">
      <c r="A212" s="28"/>
      <c r="B212" s="141"/>
      <c r="C212" s="142" t="s">
        <v>404</v>
      </c>
      <c r="D212" s="142" t="s">
        <v>134</v>
      </c>
      <c r="E212" s="143" t="s">
        <v>405</v>
      </c>
      <c r="F212" s="144" t="s">
        <v>406</v>
      </c>
      <c r="G212" s="145" t="s">
        <v>162</v>
      </c>
      <c r="H212" s="146">
        <v>126.732</v>
      </c>
      <c r="I212" s="146"/>
      <c r="J212" s="146">
        <f t="shared" si="30"/>
        <v>0</v>
      </c>
      <c r="K212" s="147"/>
      <c r="L212" s="29"/>
      <c r="M212" s="148" t="s">
        <v>1</v>
      </c>
      <c r="N212" s="149" t="s">
        <v>38</v>
      </c>
      <c r="O212" s="150">
        <v>6.0000000000000001E-3</v>
      </c>
      <c r="P212" s="150">
        <f t="shared" si="31"/>
        <v>0.76039199999999996</v>
      </c>
      <c r="Q212" s="150">
        <v>0</v>
      </c>
      <c r="R212" s="150">
        <f t="shared" si="32"/>
        <v>0</v>
      </c>
      <c r="S212" s="150">
        <v>6.0000000000000001E-3</v>
      </c>
      <c r="T212" s="151">
        <f t="shared" si="33"/>
        <v>0.76039199999999996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52" t="s">
        <v>198</v>
      </c>
      <c r="AT212" s="152" t="s">
        <v>134</v>
      </c>
      <c r="AU212" s="152" t="s">
        <v>139</v>
      </c>
      <c r="AY212" s="14" t="s">
        <v>131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4" t="s">
        <v>139</v>
      </c>
      <c r="BK212" s="154">
        <f t="shared" si="39"/>
        <v>0</v>
      </c>
      <c r="BL212" s="14" t="s">
        <v>198</v>
      </c>
      <c r="BM212" s="152" t="s">
        <v>407</v>
      </c>
    </row>
    <row r="213" spans="1:65" s="2" customFormat="1" ht="21.75" hidden="1" customHeight="1">
      <c r="A213" s="28"/>
      <c r="B213" s="141"/>
      <c r="C213" s="142" t="s">
        <v>408</v>
      </c>
      <c r="D213" s="142" t="s">
        <v>134</v>
      </c>
      <c r="E213" s="143" t="s">
        <v>409</v>
      </c>
      <c r="F213" s="144" t="s">
        <v>410</v>
      </c>
      <c r="G213" s="145" t="s">
        <v>411</v>
      </c>
      <c r="H213" s="146"/>
      <c r="I213" s="146"/>
      <c r="J213" s="146">
        <f t="shared" si="30"/>
        <v>0</v>
      </c>
      <c r="K213" s="147"/>
      <c r="L213" s="29"/>
      <c r="M213" s="148" t="s">
        <v>1</v>
      </c>
      <c r="N213" s="149" t="s">
        <v>38</v>
      </c>
      <c r="O213" s="150">
        <v>0.51800000000000002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1.933E-2</v>
      </c>
      <c r="T213" s="151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52" t="s">
        <v>198</v>
      </c>
      <c r="AT213" s="152" t="s">
        <v>134</v>
      </c>
      <c r="AU213" s="152" t="s">
        <v>139</v>
      </c>
      <c r="AY213" s="14" t="s">
        <v>131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4" t="s">
        <v>139</v>
      </c>
      <c r="BK213" s="154">
        <f t="shared" si="39"/>
        <v>0</v>
      </c>
      <c r="BL213" s="14" t="s">
        <v>198</v>
      </c>
      <c r="BM213" s="152" t="s">
        <v>412</v>
      </c>
    </row>
    <row r="214" spans="1:65" s="2" customFormat="1" ht="21.75" hidden="1" customHeight="1">
      <c r="A214" s="28"/>
      <c r="B214" s="141"/>
      <c r="C214" s="142" t="s">
        <v>413</v>
      </c>
      <c r="D214" s="142" t="s">
        <v>134</v>
      </c>
      <c r="E214" s="143" t="s">
        <v>414</v>
      </c>
      <c r="F214" s="144" t="s">
        <v>415</v>
      </c>
      <c r="G214" s="145" t="s">
        <v>411</v>
      </c>
      <c r="H214" s="146"/>
      <c r="I214" s="146"/>
      <c r="J214" s="146">
        <f t="shared" si="30"/>
        <v>0</v>
      </c>
      <c r="K214" s="147"/>
      <c r="L214" s="29"/>
      <c r="M214" s="148" t="s">
        <v>1</v>
      </c>
      <c r="N214" s="149" t="s">
        <v>38</v>
      </c>
      <c r="O214" s="150">
        <v>0.38100000000000001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1.72E-2</v>
      </c>
      <c r="T214" s="151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52" t="s">
        <v>198</v>
      </c>
      <c r="AT214" s="152" t="s">
        <v>134</v>
      </c>
      <c r="AU214" s="152" t="s">
        <v>139</v>
      </c>
      <c r="AY214" s="14" t="s">
        <v>131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4" t="s">
        <v>139</v>
      </c>
      <c r="BK214" s="154">
        <f t="shared" si="39"/>
        <v>0</v>
      </c>
      <c r="BL214" s="14" t="s">
        <v>198</v>
      </c>
      <c r="BM214" s="152" t="s">
        <v>416</v>
      </c>
    </row>
    <row r="215" spans="1:65" s="2" customFormat="1" ht="21.75" hidden="1" customHeight="1">
      <c r="A215" s="28"/>
      <c r="B215" s="141"/>
      <c r="C215" s="142" t="s">
        <v>417</v>
      </c>
      <c r="D215" s="142" t="s">
        <v>134</v>
      </c>
      <c r="E215" s="143" t="s">
        <v>418</v>
      </c>
      <c r="F215" s="144" t="s">
        <v>419</v>
      </c>
      <c r="G215" s="145" t="s">
        <v>411</v>
      </c>
      <c r="H215" s="146"/>
      <c r="I215" s="146"/>
      <c r="J215" s="146">
        <f t="shared" si="30"/>
        <v>0</v>
      </c>
      <c r="K215" s="147"/>
      <c r="L215" s="29"/>
      <c r="M215" s="148" t="s">
        <v>1</v>
      </c>
      <c r="N215" s="149" t="s">
        <v>38</v>
      </c>
      <c r="O215" s="150">
        <v>0.34200000000000003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1.9460000000000002E-2</v>
      </c>
      <c r="T215" s="151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52" t="s">
        <v>198</v>
      </c>
      <c r="AT215" s="152" t="s">
        <v>134</v>
      </c>
      <c r="AU215" s="152" t="s">
        <v>139</v>
      </c>
      <c r="AY215" s="14" t="s">
        <v>131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4" t="s">
        <v>139</v>
      </c>
      <c r="BK215" s="154">
        <f t="shared" si="39"/>
        <v>0</v>
      </c>
      <c r="BL215" s="14" t="s">
        <v>198</v>
      </c>
      <c r="BM215" s="152" t="s">
        <v>420</v>
      </c>
    </row>
    <row r="216" spans="1:65" s="2" customFormat="1" ht="16.5" hidden="1" customHeight="1">
      <c r="A216" s="28"/>
      <c r="B216" s="141"/>
      <c r="C216" s="142" t="s">
        <v>421</v>
      </c>
      <c r="D216" s="142" t="s">
        <v>134</v>
      </c>
      <c r="E216" s="143" t="s">
        <v>422</v>
      </c>
      <c r="F216" s="144" t="s">
        <v>423</v>
      </c>
      <c r="G216" s="145" t="s">
        <v>411</v>
      </c>
      <c r="H216" s="146"/>
      <c r="I216" s="146"/>
      <c r="J216" s="146">
        <f t="shared" si="30"/>
        <v>0</v>
      </c>
      <c r="K216" s="147"/>
      <c r="L216" s="29"/>
      <c r="M216" s="148" t="s">
        <v>1</v>
      </c>
      <c r="N216" s="149" t="s">
        <v>38</v>
      </c>
      <c r="O216" s="150">
        <v>0.53800000000000003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3.4700000000000002E-2</v>
      </c>
      <c r="T216" s="151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2" t="s">
        <v>198</v>
      </c>
      <c r="AT216" s="152" t="s">
        <v>134</v>
      </c>
      <c r="AU216" s="152" t="s">
        <v>139</v>
      </c>
      <c r="AY216" s="14" t="s">
        <v>131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4" t="s">
        <v>139</v>
      </c>
      <c r="BK216" s="154">
        <f t="shared" si="39"/>
        <v>0</v>
      </c>
      <c r="BL216" s="14" t="s">
        <v>198</v>
      </c>
      <c r="BM216" s="152" t="s">
        <v>424</v>
      </c>
    </row>
    <row r="217" spans="1:65" s="2" customFormat="1" ht="16.5" hidden="1" customHeight="1">
      <c r="A217" s="28"/>
      <c r="B217" s="141"/>
      <c r="C217" s="142" t="s">
        <v>425</v>
      </c>
      <c r="D217" s="142" t="s">
        <v>134</v>
      </c>
      <c r="E217" s="143" t="s">
        <v>426</v>
      </c>
      <c r="F217" s="144" t="s">
        <v>427</v>
      </c>
      <c r="G217" s="145" t="s">
        <v>411</v>
      </c>
      <c r="H217" s="146"/>
      <c r="I217" s="146"/>
      <c r="J217" s="146">
        <f t="shared" si="30"/>
        <v>0</v>
      </c>
      <c r="K217" s="147"/>
      <c r="L217" s="29"/>
      <c r="M217" s="148" t="s">
        <v>1</v>
      </c>
      <c r="N217" s="149" t="s">
        <v>38</v>
      </c>
      <c r="O217" s="150">
        <v>0.25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2.5999999999999999E-3</v>
      </c>
      <c r="T217" s="151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52" t="s">
        <v>198</v>
      </c>
      <c r="AT217" s="152" t="s">
        <v>134</v>
      </c>
      <c r="AU217" s="152" t="s">
        <v>139</v>
      </c>
      <c r="AY217" s="14" t="s">
        <v>131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4" t="s">
        <v>139</v>
      </c>
      <c r="BK217" s="154">
        <f t="shared" si="39"/>
        <v>0</v>
      </c>
      <c r="BL217" s="14" t="s">
        <v>198</v>
      </c>
      <c r="BM217" s="152" t="s">
        <v>428</v>
      </c>
    </row>
    <row r="218" spans="1:65" s="2" customFormat="1" ht="16.5" customHeight="1">
      <c r="A218" s="28"/>
      <c r="B218" s="141"/>
      <c r="C218" s="142" t="s">
        <v>429</v>
      </c>
      <c r="D218" s="142" t="s">
        <v>134</v>
      </c>
      <c r="E218" s="143" t="s">
        <v>430</v>
      </c>
      <c r="F218" s="144" t="s">
        <v>431</v>
      </c>
      <c r="G218" s="145" t="s">
        <v>432</v>
      </c>
      <c r="H218" s="146">
        <v>1</v>
      </c>
      <c r="I218" s="146"/>
      <c r="J218" s="146">
        <f t="shared" si="30"/>
        <v>0</v>
      </c>
      <c r="K218" s="147"/>
      <c r="L218" s="29"/>
      <c r="M218" s="148" t="s">
        <v>1</v>
      </c>
      <c r="N218" s="149" t="s">
        <v>38</v>
      </c>
      <c r="O218" s="150">
        <v>7.6999999999999999E-2</v>
      </c>
      <c r="P218" s="150">
        <f t="shared" si="31"/>
        <v>7.6999999999999999E-2</v>
      </c>
      <c r="Q218" s="150">
        <v>0</v>
      </c>
      <c r="R218" s="150">
        <f t="shared" si="32"/>
        <v>0</v>
      </c>
      <c r="S218" s="150">
        <v>1.057E-2</v>
      </c>
      <c r="T218" s="151">
        <f t="shared" si="33"/>
        <v>1.057E-2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2" t="s">
        <v>198</v>
      </c>
      <c r="AT218" s="152" t="s">
        <v>134</v>
      </c>
      <c r="AU218" s="152" t="s">
        <v>139</v>
      </c>
      <c r="AY218" s="14" t="s">
        <v>131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4" t="s">
        <v>139</v>
      </c>
      <c r="BK218" s="154">
        <f t="shared" si="39"/>
        <v>0</v>
      </c>
      <c r="BL218" s="14" t="s">
        <v>198</v>
      </c>
      <c r="BM218" s="152" t="s">
        <v>433</v>
      </c>
    </row>
    <row r="219" spans="1:65" s="2" customFormat="1" ht="21.75" customHeight="1">
      <c r="A219" s="28"/>
      <c r="B219" s="141"/>
      <c r="C219" s="142" t="s">
        <v>434</v>
      </c>
      <c r="D219" s="142" t="s">
        <v>134</v>
      </c>
      <c r="E219" s="143" t="s">
        <v>435</v>
      </c>
      <c r="F219" s="144" t="s">
        <v>436</v>
      </c>
      <c r="G219" s="145" t="s">
        <v>290</v>
      </c>
      <c r="H219" s="146">
        <v>15.4</v>
      </c>
      <c r="I219" s="146"/>
      <c r="J219" s="146">
        <f t="shared" si="30"/>
        <v>0</v>
      </c>
      <c r="K219" s="147"/>
      <c r="L219" s="29"/>
      <c r="M219" s="148" t="s">
        <v>1</v>
      </c>
      <c r="N219" s="149" t="s">
        <v>38</v>
      </c>
      <c r="O219" s="150">
        <v>5.6000000000000001E-2</v>
      </c>
      <c r="P219" s="150">
        <f t="shared" si="31"/>
        <v>0.86240000000000006</v>
      </c>
      <c r="Q219" s="150">
        <v>0</v>
      </c>
      <c r="R219" s="150">
        <f t="shared" si="32"/>
        <v>0</v>
      </c>
      <c r="S219" s="150">
        <v>3.3E-3</v>
      </c>
      <c r="T219" s="151">
        <f t="shared" si="33"/>
        <v>5.0820000000000004E-2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52" t="s">
        <v>198</v>
      </c>
      <c r="AT219" s="152" t="s">
        <v>134</v>
      </c>
      <c r="AU219" s="152" t="s">
        <v>139</v>
      </c>
      <c r="AY219" s="14" t="s">
        <v>131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4" t="s">
        <v>139</v>
      </c>
      <c r="BK219" s="154">
        <f t="shared" si="39"/>
        <v>0</v>
      </c>
      <c r="BL219" s="14" t="s">
        <v>198</v>
      </c>
      <c r="BM219" s="152" t="s">
        <v>437</v>
      </c>
    </row>
    <row r="220" spans="1:65" s="2" customFormat="1" ht="21.75" customHeight="1">
      <c r="A220" s="28"/>
      <c r="B220" s="141"/>
      <c r="C220" s="142" t="s">
        <v>438</v>
      </c>
      <c r="D220" s="142" t="s">
        <v>134</v>
      </c>
      <c r="E220" s="143" t="s">
        <v>439</v>
      </c>
      <c r="F220" s="144" t="s">
        <v>440</v>
      </c>
      <c r="G220" s="145" t="s">
        <v>290</v>
      </c>
      <c r="H220" s="146">
        <v>6.75</v>
      </c>
      <c r="I220" s="146"/>
      <c r="J220" s="146">
        <f t="shared" si="30"/>
        <v>0</v>
      </c>
      <c r="K220" s="147"/>
      <c r="L220" s="29"/>
      <c r="M220" s="148" t="s">
        <v>1</v>
      </c>
      <c r="N220" s="149" t="s">
        <v>38</v>
      </c>
      <c r="O220" s="150">
        <v>7.4999999999999997E-2</v>
      </c>
      <c r="P220" s="150">
        <f t="shared" si="31"/>
        <v>0.50624999999999998</v>
      </c>
      <c r="Q220" s="150">
        <v>0</v>
      </c>
      <c r="R220" s="150">
        <f t="shared" si="32"/>
        <v>0</v>
      </c>
      <c r="S220" s="150">
        <v>1.3500000000000001E-3</v>
      </c>
      <c r="T220" s="151">
        <f t="shared" si="33"/>
        <v>9.1125000000000008E-3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2" t="s">
        <v>198</v>
      </c>
      <c r="AT220" s="152" t="s">
        <v>134</v>
      </c>
      <c r="AU220" s="152" t="s">
        <v>139</v>
      </c>
      <c r="AY220" s="14" t="s">
        <v>131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4" t="s">
        <v>139</v>
      </c>
      <c r="BK220" s="154">
        <f t="shared" si="39"/>
        <v>0</v>
      </c>
      <c r="BL220" s="14" t="s">
        <v>198</v>
      </c>
      <c r="BM220" s="152" t="s">
        <v>441</v>
      </c>
    </row>
    <row r="221" spans="1:65" s="2" customFormat="1" ht="21.75" customHeight="1">
      <c r="A221" s="28"/>
      <c r="B221" s="141"/>
      <c r="C221" s="142" t="s">
        <v>442</v>
      </c>
      <c r="D221" s="142" t="s">
        <v>134</v>
      </c>
      <c r="E221" s="143" t="s">
        <v>443</v>
      </c>
      <c r="F221" s="144" t="s">
        <v>444</v>
      </c>
      <c r="G221" s="145" t="s">
        <v>290</v>
      </c>
      <c r="H221" s="146">
        <v>11</v>
      </c>
      <c r="I221" s="146"/>
      <c r="J221" s="146">
        <f t="shared" si="30"/>
        <v>0</v>
      </c>
      <c r="K221" s="147"/>
      <c r="L221" s="29"/>
      <c r="M221" s="148" t="s">
        <v>1</v>
      </c>
      <c r="N221" s="149" t="s">
        <v>38</v>
      </c>
      <c r="O221" s="150">
        <v>4.7E-2</v>
      </c>
      <c r="P221" s="150">
        <f t="shared" si="31"/>
        <v>0.51700000000000002</v>
      </c>
      <c r="Q221" s="150">
        <v>0</v>
      </c>
      <c r="R221" s="150">
        <f t="shared" si="32"/>
        <v>0</v>
      </c>
      <c r="S221" s="150">
        <v>2.2599999999999999E-3</v>
      </c>
      <c r="T221" s="151">
        <f t="shared" si="33"/>
        <v>2.486E-2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2" t="s">
        <v>198</v>
      </c>
      <c r="AT221" s="152" t="s">
        <v>134</v>
      </c>
      <c r="AU221" s="152" t="s">
        <v>139</v>
      </c>
      <c r="AY221" s="14" t="s">
        <v>131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4" t="s">
        <v>139</v>
      </c>
      <c r="BK221" s="154">
        <f t="shared" si="39"/>
        <v>0</v>
      </c>
      <c r="BL221" s="14" t="s">
        <v>198</v>
      </c>
      <c r="BM221" s="152" t="s">
        <v>445</v>
      </c>
    </row>
    <row r="222" spans="1:65" s="2" customFormat="1" ht="16.5" customHeight="1">
      <c r="A222" s="28"/>
      <c r="B222" s="141"/>
      <c r="C222" s="142" t="s">
        <v>446</v>
      </c>
      <c r="D222" s="142" t="s">
        <v>134</v>
      </c>
      <c r="E222" s="143" t="s">
        <v>447</v>
      </c>
      <c r="F222" s="144" t="s">
        <v>448</v>
      </c>
      <c r="G222" s="145" t="s">
        <v>162</v>
      </c>
      <c r="H222" s="146">
        <v>63.366</v>
      </c>
      <c r="I222" s="146"/>
      <c r="J222" s="146">
        <f t="shared" si="30"/>
        <v>0</v>
      </c>
      <c r="K222" s="147"/>
      <c r="L222" s="29"/>
      <c r="M222" s="148" t="s">
        <v>1</v>
      </c>
      <c r="N222" s="149" t="s">
        <v>38</v>
      </c>
      <c r="O222" s="150">
        <v>0.22900000000000001</v>
      </c>
      <c r="P222" s="150">
        <f t="shared" si="31"/>
        <v>14.510814</v>
      </c>
      <c r="Q222" s="150">
        <v>0</v>
      </c>
      <c r="R222" s="150">
        <f t="shared" si="32"/>
        <v>0</v>
      </c>
      <c r="S222" s="150">
        <v>7.0000000000000001E-3</v>
      </c>
      <c r="T222" s="151">
        <f t="shared" si="33"/>
        <v>0.44356200000000001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2" t="s">
        <v>198</v>
      </c>
      <c r="AT222" s="152" t="s">
        <v>134</v>
      </c>
      <c r="AU222" s="152" t="s">
        <v>139</v>
      </c>
      <c r="AY222" s="14" t="s">
        <v>131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4" t="s">
        <v>139</v>
      </c>
      <c r="BK222" s="154">
        <f t="shared" si="39"/>
        <v>0</v>
      </c>
      <c r="BL222" s="14" t="s">
        <v>198</v>
      </c>
      <c r="BM222" s="152" t="s">
        <v>449</v>
      </c>
    </row>
    <row r="223" spans="1:65" s="2" customFormat="1" ht="16.5" customHeight="1">
      <c r="A223" s="28"/>
      <c r="B223" s="141"/>
      <c r="C223" s="142" t="s">
        <v>450</v>
      </c>
      <c r="D223" s="142" t="s">
        <v>134</v>
      </c>
      <c r="E223" s="143" t="s">
        <v>451</v>
      </c>
      <c r="F223" s="144" t="s">
        <v>452</v>
      </c>
      <c r="G223" s="145" t="s">
        <v>172</v>
      </c>
      <c r="H223" s="146">
        <v>56.465000000000003</v>
      </c>
      <c r="I223" s="146"/>
      <c r="J223" s="146">
        <f t="shared" si="30"/>
        <v>0</v>
      </c>
      <c r="K223" s="147"/>
      <c r="L223" s="29"/>
      <c r="M223" s="148" t="s">
        <v>1</v>
      </c>
      <c r="N223" s="149" t="s">
        <v>38</v>
      </c>
      <c r="O223" s="150">
        <v>0.59799999999999998</v>
      </c>
      <c r="P223" s="150">
        <f t="shared" si="31"/>
        <v>33.766069999999999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2" t="s">
        <v>138</v>
      </c>
      <c r="AT223" s="152" t="s">
        <v>134</v>
      </c>
      <c r="AU223" s="152" t="s">
        <v>139</v>
      </c>
      <c r="AY223" s="14" t="s">
        <v>131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4" t="s">
        <v>139</v>
      </c>
      <c r="BK223" s="154">
        <f t="shared" si="39"/>
        <v>0</v>
      </c>
      <c r="BL223" s="14" t="s">
        <v>138</v>
      </c>
      <c r="BM223" s="152" t="s">
        <v>453</v>
      </c>
    </row>
    <row r="224" spans="1:65" s="2" customFormat="1" ht="21.75" customHeight="1">
      <c r="A224" s="28"/>
      <c r="B224" s="141"/>
      <c r="C224" s="142" t="s">
        <v>454</v>
      </c>
      <c r="D224" s="142" t="s">
        <v>134</v>
      </c>
      <c r="E224" s="143" t="s">
        <v>455</v>
      </c>
      <c r="F224" s="144" t="s">
        <v>456</v>
      </c>
      <c r="G224" s="145" t="s">
        <v>172</v>
      </c>
      <c r="H224" s="146">
        <v>621.11500000000001</v>
      </c>
      <c r="I224" s="146"/>
      <c r="J224" s="146">
        <f t="shared" si="30"/>
        <v>0</v>
      </c>
      <c r="K224" s="147"/>
      <c r="L224" s="29"/>
      <c r="M224" s="148" t="s">
        <v>1</v>
      </c>
      <c r="N224" s="149" t="s">
        <v>38</v>
      </c>
      <c r="O224" s="150">
        <v>7.0000000000000001E-3</v>
      </c>
      <c r="P224" s="150">
        <f t="shared" si="31"/>
        <v>4.3478050000000001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52" t="s">
        <v>138</v>
      </c>
      <c r="AT224" s="152" t="s">
        <v>134</v>
      </c>
      <c r="AU224" s="152" t="s">
        <v>139</v>
      </c>
      <c r="AY224" s="14" t="s">
        <v>131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4" t="s">
        <v>139</v>
      </c>
      <c r="BK224" s="154">
        <f t="shared" si="39"/>
        <v>0</v>
      </c>
      <c r="BL224" s="14" t="s">
        <v>138</v>
      </c>
      <c r="BM224" s="152" t="s">
        <v>457</v>
      </c>
    </row>
    <row r="225" spans="1:65" s="2" customFormat="1" ht="21.75" customHeight="1">
      <c r="A225" s="28"/>
      <c r="B225" s="141"/>
      <c r="C225" s="142" t="s">
        <v>458</v>
      </c>
      <c r="D225" s="142" t="s">
        <v>134</v>
      </c>
      <c r="E225" s="143" t="s">
        <v>459</v>
      </c>
      <c r="F225" s="144" t="s">
        <v>460</v>
      </c>
      <c r="G225" s="145" t="s">
        <v>172</v>
      </c>
      <c r="H225" s="146">
        <v>56.465000000000003</v>
      </c>
      <c r="I225" s="146"/>
      <c r="J225" s="146">
        <f t="shared" si="30"/>
        <v>0</v>
      </c>
      <c r="K225" s="147"/>
      <c r="L225" s="29"/>
      <c r="M225" s="148" t="s">
        <v>1</v>
      </c>
      <c r="N225" s="149" t="s">
        <v>38</v>
      </c>
      <c r="O225" s="150">
        <v>0.89</v>
      </c>
      <c r="P225" s="150">
        <f t="shared" si="31"/>
        <v>50.253850000000007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52" t="s">
        <v>138</v>
      </c>
      <c r="AT225" s="152" t="s">
        <v>134</v>
      </c>
      <c r="AU225" s="152" t="s">
        <v>139</v>
      </c>
      <c r="AY225" s="14" t="s">
        <v>131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4" t="s">
        <v>139</v>
      </c>
      <c r="BK225" s="154">
        <f t="shared" si="39"/>
        <v>0</v>
      </c>
      <c r="BL225" s="14" t="s">
        <v>138</v>
      </c>
      <c r="BM225" s="152" t="s">
        <v>461</v>
      </c>
    </row>
    <row r="226" spans="1:65" s="2" customFormat="1" ht="21.75" customHeight="1">
      <c r="A226" s="28"/>
      <c r="B226" s="141"/>
      <c r="C226" s="142" t="s">
        <v>462</v>
      </c>
      <c r="D226" s="142" t="s">
        <v>134</v>
      </c>
      <c r="E226" s="143" t="s">
        <v>463</v>
      </c>
      <c r="F226" s="144" t="s">
        <v>464</v>
      </c>
      <c r="G226" s="145" t="s">
        <v>172</v>
      </c>
      <c r="H226" s="146">
        <v>53.064999999999998</v>
      </c>
      <c r="I226" s="146"/>
      <c r="J226" s="146">
        <f t="shared" si="30"/>
        <v>0</v>
      </c>
      <c r="K226" s="147"/>
      <c r="L226" s="29"/>
      <c r="M226" s="148" t="s">
        <v>1</v>
      </c>
      <c r="N226" s="149" t="s">
        <v>38</v>
      </c>
      <c r="O226" s="150">
        <v>0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2" t="s">
        <v>138</v>
      </c>
      <c r="AT226" s="152" t="s">
        <v>134</v>
      </c>
      <c r="AU226" s="152" t="s">
        <v>139</v>
      </c>
      <c r="AY226" s="14" t="s">
        <v>131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4" t="s">
        <v>139</v>
      </c>
      <c r="BK226" s="154">
        <f t="shared" si="39"/>
        <v>0</v>
      </c>
      <c r="BL226" s="14" t="s">
        <v>138</v>
      </c>
      <c r="BM226" s="152" t="s">
        <v>465</v>
      </c>
    </row>
    <row r="227" spans="1:65" s="2" customFormat="1" ht="16.5" customHeight="1">
      <c r="A227" s="28"/>
      <c r="B227" s="141"/>
      <c r="C227" s="142" t="s">
        <v>466</v>
      </c>
      <c r="D227" s="142" t="s">
        <v>134</v>
      </c>
      <c r="E227" s="143" t="s">
        <v>467</v>
      </c>
      <c r="F227" s="144" t="s">
        <v>468</v>
      </c>
      <c r="G227" s="145" t="s">
        <v>172</v>
      </c>
      <c r="H227" s="146">
        <v>1.65</v>
      </c>
      <c r="I227" s="146"/>
      <c r="J227" s="146">
        <f t="shared" si="30"/>
        <v>0</v>
      </c>
      <c r="K227" s="147"/>
      <c r="L227" s="29"/>
      <c r="M227" s="148" t="s">
        <v>1</v>
      </c>
      <c r="N227" s="149" t="s">
        <v>38</v>
      </c>
      <c r="O227" s="150">
        <v>0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2" t="s">
        <v>138</v>
      </c>
      <c r="AT227" s="152" t="s">
        <v>134</v>
      </c>
      <c r="AU227" s="152" t="s">
        <v>139</v>
      </c>
      <c r="AY227" s="14" t="s">
        <v>131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4" t="s">
        <v>139</v>
      </c>
      <c r="BK227" s="154">
        <f t="shared" si="39"/>
        <v>0</v>
      </c>
      <c r="BL227" s="14" t="s">
        <v>138</v>
      </c>
      <c r="BM227" s="152" t="s">
        <v>469</v>
      </c>
    </row>
    <row r="228" spans="1:65" s="2" customFormat="1" ht="16.5" customHeight="1">
      <c r="A228" s="28"/>
      <c r="B228" s="141"/>
      <c r="C228" s="142" t="s">
        <v>470</v>
      </c>
      <c r="D228" s="142" t="s">
        <v>134</v>
      </c>
      <c r="E228" s="143" t="s">
        <v>471</v>
      </c>
      <c r="F228" s="144" t="s">
        <v>472</v>
      </c>
      <c r="G228" s="145" t="s">
        <v>172</v>
      </c>
      <c r="H228" s="146">
        <v>1.75</v>
      </c>
      <c r="I228" s="146"/>
      <c r="J228" s="146">
        <f t="shared" si="30"/>
        <v>0</v>
      </c>
      <c r="K228" s="147"/>
      <c r="L228" s="29"/>
      <c r="M228" s="148" t="s">
        <v>1</v>
      </c>
      <c r="N228" s="149" t="s">
        <v>38</v>
      </c>
      <c r="O228" s="150">
        <v>0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2" t="s">
        <v>138</v>
      </c>
      <c r="AT228" s="152" t="s">
        <v>134</v>
      </c>
      <c r="AU228" s="152" t="s">
        <v>139</v>
      </c>
      <c r="AY228" s="14" t="s">
        <v>131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4" t="s">
        <v>139</v>
      </c>
      <c r="BK228" s="154">
        <f t="shared" si="39"/>
        <v>0</v>
      </c>
      <c r="BL228" s="14" t="s">
        <v>138</v>
      </c>
      <c r="BM228" s="152" t="s">
        <v>473</v>
      </c>
    </row>
    <row r="229" spans="1:65" s="12" customFormat="1" ht="22.9" customHeight="1">
      <c r="B229" s="129"/>
      <c r="D229" s="130" t="s">
        <v>71</v>
      </c>
      <c r="E229" s="139" t="s">
        <v>474</v>
      </c>
      <c r="F229" s="139" t="s">
        <v>475</v>
      </c>
      <c r="J229" s="140">
        <f>BK229</f>
        <v>0</v>
      </c>
      <c r="L229" s="129"/>
      <c r="M229" s="133"/>
      <c r="N229" s="134"/>
      <c r="O229" s="134"/>
      <c r="P229" s="135">
        <f>P230</f>
        <v>26.666437000000002</v>
      </c>
      <c r="Q229" s="134"/>
      <c r="R229" s="135">
        <f>R230</f>
        <v>0</v>
      </c>
      <c r="S229" s="134"/>
      <c r="T229" s="136">
        <f>T230</f>
        <v>0</v>
      </c>
      <c r="AR229" s="130" t="s">
        <v>80</v>
      </c>
      <c r="AT229" s="137" t="s">
        <v>71</v>
      </c>
      <c r="AU229" s="137" t="s">
        <v>80</v>
      </c>
      <c r="AY229" s="130" t="s">
        <v>131</v>
      </c>
      <c r="BK229" s="138">
        <f>BK230</f>
        <v>0</v>
      </c>
    </row>
    <row r="230" spans="1:65" s="2" customFormat="1" ht="21.75" customHeight="1">
      <c r="A230" s="28"/>
      <c r="B230" s="141"/>
      <c r="C230" s="142" t="s">
        <v>476</v>
      </c>
      <c r="D230" s="142" t="s">
        <v>134</v>
      </c>
      <c r="E230" s="143" t="s">
        <v>477</v>
      </c>
      <c r="F230" s="144" t="s">
        <v>478</v>
      </c>
      <c r="G230" s="145" t="s">
        <v>172</v>
      </c>
      <c r="H230" s="146">
        <v>81.052999999999997</v>
      </c>
      <c r="I230" s="146"/>
      <c r="J230" s="146">
        <f>ROUND(I230*H230,3)</f>
        <v>0</v>
      </c>
      <c r="K230" s="147"/>
      <c r="L230" s="29"/>
      <c r="M230" s="148" t="s">
        <v>1</v>
      </c>
      <c r="N230" s="149" t="s">
        <v>38</v>
      </c>
      <c r="O230" s="150">
        <v>0.32900000000000001</v>
      </c>
      <c r="P230" s="150">
        <f>O230*H230</f>
        <v>26.666437000000002</v>
      </c>
      <c r="Q230" s="150">
        <v>0</v>
      </c>
      <c r="R230" s="150">
        <f>Q230*H230</f>
        <v>0</v>
      </c>
      <c r="S230" s="150">
        <v>0</v>
      </c>
      <c r="T230" s="151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2" t="s">
        <v>138</v>
      </c>
      <c r="AT230" s="152" t="s">
        <v>134</v>
      </c>
      <c r="AU230" s="152" t="s">
        <v>139</v>
      </c>
      <c r="AY230" s="14" t="s">
        <v>131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4" t="s">
        <v>139</v>
      </c>
      <c r="BK230" s="154">
        <f>ROUND(I230*H230,3)</f>
        <v>0</v>
      </c>
      <c r="BL230" s="14" t="s">
        <v>138</v>
      </c>
      <c r="BM230" s="152" t="s">
        <v>479</v>
      </c>
    </row>
    <row r="231" spans="1:65" s="12" customFormat="1" ht="25.9" customHeight="1">
      <c r="B231" s="129"/>
      <c r="D231" s="130" t="s">
        <v>71</v>
      </c>
      <c r="E231" s="131" t="s">
        <v>480</v>
      </c>
      <c r="F231" s="131" t="s">
        <v>481</v>
      </c>
      <c r="J231" s="132">
        <f>BK231</f>
        <v>0</v>
      </c>
      <c r="L231" s="129"/>
      <c r="M231" s="133"/>
      <c r="N231" s="134"/>
      <c r="O231" s="134"/>
      <c r="P231" s="135">
        <f>P232+P237+P247+P261+P267+P280+P283+P292+P296+P302+P308+P313+P317</f>
        <v>950.26322643999993</v>
      </c>
      <c r="Q231" s="134"/>
      <c r="R231" s="135">
        <f>R232+R237+R247+R261+R267+R280+R283+R292+R296+R302+R308+R313+R317</f>
        <v>16.907467550000003</v>
      </c>
      <c r="S231" s="134"/>
      <c r="T231" s="136">
        <f>T232+T237+T247+T261+T267+T280+T283+T292+T296+T302+T308+T313+T317</f>
        <v>0</v>
      </c>
      <c r="AR231" s="130" t="s">
        <v>139</v>
      </c>
      <c r="AT231" s="137" t="s">
        <v>71</v>
      </c>
      <c r="AU231" s="137" t="s">
        <v>72</v>
      </c>
      <c r="AY231" s="130" t="s">
        <v>131</v>
      </c>
      <c r="BK231" s="138">
        <f>BK232+BK237+BK247+BK261+BK267+BK280+BK283+BK292+BK296+BK302+BK308+BK313+BK317</f>
        <v>0</v>
      </c>
    </row>
    <row r="232" spans="1:65" s="12" customFormat="1" ht="22.9" customHeight="1">
      <c r="B232" s="129"/>
      <c r="D232" s="130" t="s">
        <v>71</v>
      </c>
      <c r="E232" s="139" t="s">
        <v>482</v>
      </c>
      <c r="F232" s="139" t="s">
        <v>483</v>
      </c>
      <c r="J232" s="140">
        <f>BK232</f>
        <v>0</v>
      </c>
      <c r="L232" s="129"/>
      <c r="M232" s="133"/>
      <c r="N232" s="134"/>
      <c r="O232" s="134"/>
      <c r="P232" s="135">
        <f>SUM(P233:P236)</f>
        <v>14.700216600000001</v>
      </c>
      <c r="Q232" s="134"/>
      <c r="R232" s="135">
        <f>SUM(R233:R236)</f>
        <v>0.19771770000000002</v>
      </c>
      <c r="S232" s="134"/>
      <c r="T232" s="136">
        <f>SUM(T233:T236)</f>
        <v>0</v>
      </c>
      <c r="AR232" s="130" t="s">
        <v>139</v>
      </c>
      <c r="AT232" s="137" t="s">
        <v>71</v>
      </c>
      <c r="AU232" s="137" t="s">
        <v>80</v>
      </c>
      <c r="AY232" s="130" t="s">
        <v>131</v>
      </c>
      <c r="BK232" s="138">
        <f>SUM(BK233:BK236)</f>
        <v>0</v>
      </c>
    </row>
    <row r="233" spans="1:65" s="2" customFormat="1" ht="16.5" customHeight="1">
      <c r="A233" s="28"/>
      <c r="B233" s="141"/>
      <c r="C233" s="142" t="s">
        <v>484</v>
      </c>
      <c r="D233" s="142" t="s">
        <v>134</v>
      </c>
      <c r="E233" s="143" t="s">
        <v>485</v>
      </c>
      <c r="F233" s="144" t="s">
        <v>486</v>
      </c>
      <c r="G233" s="145" t="s">
        <v>162</v>
      </c>
      <c r="H233" s="146">
        <v>37.92</v>
      </c>
      <c r="I233" s="146"/>
      <c r="J233" s="146">
        <f>ROUND(I233*H233,3)</f>
        <v>0</v>
      </c>
      <c r="K233" s="147"/>
      <c r="L233" s="29"/>
      <c r="M233" s="148" t="s">
        <v>1</v>
      </c>
      <c r="N233" s="149" t="s">
        <v>38</v>
      </c>
      <c r="O233" s="150">
        <v>0.25337999999999999</v>
      </c>
      <c r="P233" s="150">
        <f>O233*H233</f>
        <v>9.6081696000000001</v>
      </c>
      <c r="Q233" s="150">
        <v>3.5000000000000001E-3</v>
      </c>
      <c r="R233" s="150">
        <f>Q233*H233</f>
        <v>0.13272</v>
      </c>
      <c r="S233" s="150">
        <v>0</v>
      </c>
      <c r="T233" s="151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2" t="s">
        <v>198</v>
      </c>
      <c r="AT233" s="152" t="s">
        <v>134</v>
      </c>
      <c r="AU233" s="152" t="s">
        <v>139</v>
      </c>
      <c r="AY233" s="14" t="s">
        <v>131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4" t="s">
        <v>139</v>
      </c>
      <c r="BK233" s="154">
        <f>ROUND(I233*H233,3)</f>
        <v>0</v>
      </c>
      <c r="BL233" s="14" t="s">
        <v>198</v>
      </c>
      <c r="BM233" s="152" t="s">
        <v>487</v>
      </c>
    </row>
    <row r="234" spans="1:65" s="2" customFormat="1" ht="16.5" customHeight="1">
      <c r="A234" s="28"/>
      <c r="B234" s="141"/>
      <c r="C234" s="142" t="s">
        <v>488</v>
      </c>
      <c r="D234" s="142" t="s">
        <v>134</v>
      </c>
      <c r="E234" s="143" t="s">
        <v>489</v>
      </c>
      <c r="F234" s="144" t="s">
        <v>490</v>
      </c>
      <c r="G234" s="145" t="s">
        <v>162</v>
      </c>
      <c r="H234" s="146">
        <v>17.379000000000001</v>
      </c>
      <c r="I234" s="146"/>
      <c r="J234" s="146">
        <f>ROUND(I234*H234,3)</f>
        <v>0</v>
      </c>
      <c r="K234" s="147"/>
      <c r="L234" s="29"/>
      <c r="M234" s="148" t="s">
        <v>1</v>
      </c>
      <c r="N234" s="149" t="s">
        <v>38</v>
      </c>
      <c r="O234" s="150">
        <v>0.29299999999999998</v>
      </c>
      <c r="P234" s="150">
        <f>O234*H234</f>
        <v>5.092047</v>
      </c>
      <c r="Q234" s="150">
        <v>3.5000000000000001E-3</v>
      </c>
      <c r="R234" s="150">
        <f>Q234*H234</f>
        <v>6.0826500000000006E-2</v>
      </c>
      <c r="S234" s="150">
        <v>0</v>
      </c>
      <c r="T234" s="151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2" t="s">
        <v>198</v>
      </c>
      <c r="AT234" s="152" t="s">
        <v>134</v>
      </c>
      <c r="AU234" s="152" t="s">
        <v>139</v>
      </c>
      <c r="AY234" s="14" t="s">
        <v>131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4" t="s">
        <v>139</v>
      </c>
      <c r="BK234" s="154">
        <f>ROUND(I234*H234,3)</f>
        <v>0</v>
      </c>
      <c r="BL234" s="14" t="s">
        <v>198</v>
      </c>
      <c r="BM234" s="152" t="s">
        <v>491</v>
      </c>
    </row>
    <row r="235" spans="1:65" s="2" customFormat="1" ht="16.5" customHeight="1">
      <c r="A235" s="28"/>
      <c r="B235" s="141"/>
      <c r="C235" s="155" t="s">
        <v>492</v>
      </c>
      <c r="D235" s="155" t="s">
        <v>214</v>
      </c>
      <c r="E235" s="156" t="s">
        <v>493</v>
      </c>
      <c r="F235" s="157" t="s">
        <v>494</v>
      </c>
      <c r="G235" s="158" t="s">
        <v>290</v>
      </c>
      <c r="H235" s="159">
        <v>41.712000000000003</v>
      </c>
      <c r="I235" s="159"/>
      <c r="J235" s="159">
        <f>ROUND(I235*H235,3)</f>
        <v>0</v>
      </c>
      <c r="K235" s="160"/>
      <c r="L235" s="161"/>
      <c r="M235" s="162" t="s">
        <v>1</v>
      </c>
      <c r="N235" s="163" t="s">
        <v>38</v>
      </c>
      <c r="O235" s="150">
        <v>0</v>
      </c>
      <c r="P235" s="150">
        <f>O235*H235</f>
        <v>0</v>
      </c>
      <c r="Q235" s="150">
        <v>1E-4</v>
      </c>
      <c r="R235" s="150">
        <f>Q235*H235</f>
        <v>4.1712000000000008E-3</v>
      </c>
      <c r="S235" s="150">
        <v>0</v>
      </c>
      <c r="T235" s="151">
        <f>S235*H235</f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52" t="s">
        <v>263</v>
      </c>
      <c r="AT235" s="152" t="s">
        <v>214</v>
      </c>
      <c r="AU235" s="152" t="s">
        <v>139</v>
      </c>
      <c r="AY235" s="14" t="s">
        <v>131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4" t="s">
        <v>139</v>
      </c>
      <c r="BK235" s="154">
        <f>ROUND(I235*H235,3)</f>
        <v>0</v>
      </c>
      <c r="BL235" s="14" t="s">
        <v>198</v>
      </c>
      <c r="BM235" s="152" t="s">
        <v>495</v>
      </c>
    </row>
    <row r="236" spans="1:65" s="2" customFormat="1" ht="21.75" customHeight="1">
      <c r="A236" s="28"/>
      <c r="B236" s="141"/>
      <c r="C236" s="142" t="s">
        <v>496</v>
      </c>
      <c r="D236" s="142" t="s">
        <v>134</v>
      </c>
      <c r="E236" s="143" t="s">
        <v>497</v>
      </c>
      <c r="F236" s="144" t="s">
        <v>498</v>
      </c>
      <c r="G236" s="145" t="s">
        <v>499</v>
      </c>
      <c r="H236" s="146">
        <v>10.166</v>
      </c>
      <c r="I236" s="146"/>
      <c r="J236" s="146">
        <f>ROUND(I236*H236,3)</f>
        <v>0</v>
      </c>
      <c r="K236" s="147"/>
      <c r="L236" s="29"/>
      <c r="M236" s="148" t="s">
        <v>1</v>
      </c>
      <c r="N236" s="149" t="s">
        <v>38</v>
      </c>
      <c r="O236" s="150">
        <v>0</v>
      </c>
      <c r="P236" s="150">
        <f>O236*H236</f>
        <v>0</v>
      </c>
      <c r="Q236" s="150">
        <v>0</v>
      </c>
      <c r="R236" s="150">
        <f>Q236*H236</f>
        <v>0</v>
      </c>
      <c r="S236" s="150">
        <v>0</v>
      </c>
      <c r="T236" s="151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2" t="s">
        <v>198</v>
      </c>
      <c r="AT236" s="152" t="s">
        <v>134</v>
      </c>
      <c r="AU236" s="152" t="s">
        <v>139</v>
      </c>
      <c r="AY236" s="14" t="s">
        <v>131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4" t="s">
        <v>139</v>
      </c>
      <c r="BK236" s="154">
        <f>ROUND(I236*H236,3)</f>
        <v>0</v>
      </c>
      <c r="BL236" s="14" t="s">
        <v>198</v>
      </c>
      <c r="BM236" s="152" t="s">
        <v>500</v>
      </c>
    </row>
    <row r="237" spans="1:65" s="12" customFormat="1" ht="22.9" customHeight="1">
      <c r="B237" s="129"/>
      <c r="D237" s="130" t="s">
        <v>71</v>
      </c>
      <c r="E237" s="139" t="s">
        <v>501</v>
      </c>
      <c r="F237" s="139" t="s">
        <v>502</v>
      </c>
      <c r="J237" s="140">
        <f>BK237</f>
        <v>0</v>
      </c>
      <c r="L237" s="129"/>
      <c r="M237" s="133"/>
      <c r="N237" s="134"/>
      <c r="O237" s="134"/>
      <c r="P237" s="135">
        <f>SUM(P238:P246)</f>
        <v>25.098874099999996</v>
      </c>
      <c r="Q237" s="134"/>
      <c r="R237" s="135">
        <f>SUM(R238:R246)</f>
        <v>0.93077600000000005</v>
      </c>
      <c r="S237" s="134"/>
      <c r="T237" s="136">
        <f>SUM(T238:T246)</f>
        <v>0</v>
      </c>
      <c r="AR237" s="130" t="s">
        <v>139</v>
      </c>
      <c r="AT237" s="137" t="s">
        <v>71</v>
      </c>
      <c r="AU237" s="137" t="s">
        <v>80</v>
      </c>
      <c r="AY237" s="130" t="s">
        <v>131</v>
      </c>
      <c r="BK237" s="138">
        <f>SUM(BK238:BK246)</f>
        <v>0</v>
      </c>
    </row>
    <row r="238" spans="1:65" s="2" customFormat="1" ht="16.5" customHeight="1">
      <c r="A238" s="28"/>
      <c r="B238" s="141"/>
      <c r="C238" s="142" t="s">
        <v>503</v>
      </c>
      <c r="D238" s="142" t="s">
        <v>134</v>
      </c>
      <c r="E238" s="143" t="s">
        <v>504</v>
      </c>
      <c r="F238" s="144" t="s">
        <v>505</v>
      </c>
      <c r="G238" s="145" t="s">
        <v>162</v>
      </c>
      <c r="H238" s="146">
        <v>51.884999999999998</v>
      </c>
      <c r="I238" s="146"/>
      <c r="J238" s="146">
        <f t="shared" ref="J238:J246" si="40">ROUND(I238*H238,3)</f>
        <v>0</v>
      </c>
      <c r="K238" s="147"/>
      <c r="L238" s="29"/>
      <c r="M238" s="148" t="s">
        <v>1</v>
      </c>
      <c r="N238" s="149" t="s">
        <v>38</v>
      </c>
      <c r="O238" s="150">
        <v>4.5109999999999997E-2</v>
      </c>
      <c r="P238" s="150">
        <f t="shared" ref="P238:P246" si="41">O238*H238</f>
        <v>2.3405323499999997</v>
      </c>
      <c r="Q238" s="150">
        <v>0</v>
      </c>
      <c r="R238" s="150">
        <f t="shared" ref="R238:R246" si="42">Q238*H238</f>
        <v>0</v>
      </c>
      <c r="S238" s="150">
        <v>0</v>
      </c>
      <c r="T238" s="151">
        <f t="shared" ref="T238:T246" si="43"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2" t="s">
        <v>198</v>
      </c>
      <c r="AT238" s="152" t="s">
        <v>134</v>
      </c>
      <c r="AU238" s="152" t="s">
        <v>139</v>
      </c>
      <c r="AY238" s="14" t="s">
        <v>131</v>
      </c>
      <c r="BE238" s="153">
        <f t="shared" ref="BE238:BE246" si="44">IF(N238="základná",J238,0)</f>
        <v>0</v>
      </c>
      <c r="BF238" s="153">
        <f t="shared" ref="BF238:BF246" si="45">IF(N238="znížená",J238,0)</f>
        <v>0</v>
      </c>
      <c r="BG238" s="153">
        <f t="shared" ref="BG238:BG246" si="46">IF(N238="zákl. prenesená",J238,0)</f>
        <v>0</v>
      </c>
      <c r="BH238" s="153">
        <f t="shared" ref="BH238:BH246" si="47">IF(N238="zníž. prenesená",J238,0)</f>
        <v>0</v>
      </c>
      <c r="BI238" s="153">
        <f t="shared" ref="BI238:BI246" si="48">IF(N238="nulová",J238,0)</f>
        <v>0</v>
      </c>
      <c r="BJ238" s="14" t="s">
        <v>139</v>
      </c>
      <c r="BK238" s="154">
        <f t="shared" ref="BK238:BK246" si="49">ROUND(I238*H238,3)</f>
        <v>0</v>
      </c>
      <c r="BL238" s="14" t="s">
        <v>198</v>
      </c>
      <c r="BM238" s="152" t="s">
        <v>506</v>
      </c>
    </row>
    <row r="239" spans="1:65" s="2" customFormat="1" ht="16.5" customHeight="1">
      <c r="A239" s="28"/>
      <c r="B239" s="141"/>
      <c r="C239" s="155" t="s">
        <v>507</v>
      </c>
      <c r="D239" s="155" t="s">
        <v>214</v>
      </c>
      <c r="E239" s="156" t="s">
        <v>508</v>
      </c>
      <c r="F239" s="157" t="s">
        <v>509</v>
      </c>
      <c r="G239" s="158" t="s">
        <v>162</v>
      </c>
      <c r="H239" s="159">
        <v>59.667999999999999</v>
      </c>
      <c r="I239" s="159"/>
      <c r="J239" s="159">
        <f t="shared" si="40"/>
        <v>0</v>
      </c>
      <c r="K239" s="160"/>
      <c r="L239" s="161"/>
      <c r="M239" s="162" t="s">
        <v>1</v>
      </c>
      <c r="N239" s="163" t="s">
        <v>38</v>
      </c>
      <c r="O239" s="150">
        <v>0</v>
      </c>
      <c r="P239" s="150">
        <f t="shared" si="41"/>
        <v>0</v>
      </c>
      <c r="Q239" s="150">
        <v>1E-4</v>
      </c>
      <c r="R239" s="150">
        <f t="shared" si="42"/>
        <v>5.9668000000000004E-3</v>
      </c>
      <c r="S239" s="150">
        <v>0</v>
      </c>
      <c r="T239" s="151">
        <f t="shared" si="4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52" t="s">
        <v>263</v>
      </c>
      <c r="AT239" s="152" t="s">
        <v>214</v>
      </c>
      <c r="AU239" s="152" t="s">
        <v>139</v>
      </c>
      <c r="AY239" s="14" t="s">
        <v>131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4" t="s">
        <v>139</v>
      </c>
      <c r="BK239" s="154">
        <f t="shared" si="49"/>
        <v>0</v>
      </c>
      <c r="BL239" s="14" t="s">
        <v>198</v>
      </c>
      <c r="BM239" s="152" t="s">
        <v>510</v>
      </c>
    </row>
    <row r="240" spans="1:65" s="2" customFormat="1" ht="21.75" customHeight="1">
      <c r="A240" s="28"/>
      <c r="B240" s="141"/>
      <c r="C240" s="142" t="s">
        <v>511</v>
      </c>
      <c r="D240" s="142" t="s">
        <v>134</v>
      </c>
      <c r="E240" s="143" t="s">
        <v>512</v>
      </c>
      <c r="F240" s="144" t="s">
        <v>513</v>
      </c>
      <c r="G240" s="145" t="s">
        <v>162</v>
      </c>
      <c r="H240" s="146">
        <v>207.125</v>
      </c>
      <c r="I240" s="146"/>
      <c r="J240" s="146">
        <f t="shared" si="40"/>
        <v>0</v>
      </c>
      <c r="K240" s="147"/>
      <c r="L240" s="29"/>
      <c r="M240" s="148" t="s">
        <v>1</v>
      </c>
      <c r="N240" s="149" t="s">
        <v>38</v>
      </c>
      <c r="O240" s="150">
        <v>6.4638000000000001E-2</v>
      </c>
      <c r="P240" s="150">
        <f t="shared" si="41"/>
        <v>13.38814575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2" t="s">
        <v>198</v>
      </c>
      <c r="AT240" s="152" t="s">
        <v>134</v>
      </c>
      <c r="AU240" s="152" t="s">
        <v>139</v>
      </c>
      <c r="AY240" s="14" t="s">
        <v>131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4" t="s">
        <v>139</v>
      </c>
      <c r="BK240" s="154">
        <f t="shared" si="49"/>
        <v>0</v>
      </c>
      <c r="BL240" s="14" t="s">
        <v>198</v>
      </c>
      <c r="BM240" s="152" t="s">
        <v>514</v>
      </c>
    </row>
    <row r="241" spans="1:65" s="2" customFormat="1" ht="16.5" customHeight="1">
      <c r="A241" s="28"/>
      <c r="B241" s="141"/>
      <c r="C241" s="155" t="s">
        <v>515</v>
      </c>
      <c r="D241" s="155" t="s">
        <v>214</v>
      </c>
      <c r="E241" s="156" t="s">
        <v>516</v>
      </c>
      <c r="F241" s="157" t="s">
        <v>517</v>
      </c>
      <c r="G241" s="158" t="s">
        <v>162</v>
      </c>
      <c r="H241" s="159">
        <v>52.499000000000002</v>
      </c>
      <c r="I241" s="159"/>
      <c r="J241" s="159">
        <f t="shared" si="40"/>
        <v>0</v>
      </c>
      <c r="K241" s="160"/>
      <c r="L241" s="161"/>
      <c r="M241" s="162" t="s">
        <v>1</v>
      </c>
      <c r="N241" s="163" t="s">
        <v>38</v>
      </c>
      <c r="O241" s="150">
        <v>0</v>
      </c>
      <c r="P241" s="150">
        <f t="shared" si="41"/>
        <v>0</v>
      </c>
      <c r="Q241" s="150">
        <v>8.5999999999999998E-4</v>
      </c>
      <c r="R241" s="150">
        <f t="shared" si="42"/>
        <v>4.5149140000000004E-2</v>
      </c>
      <c r="S241" s="150">
        <v>0</v>
      </c>
      <c r="T241" s="151">
        <f t="shared" si="4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2" t="s">
        <v>263</v>
      </c>
      <c r="AT241" s="152" t="s">
        <v>214</v>
      </c>
      <c r="AU241" s="152" t="s">
        <v>139</v>
      </c>
      <c r="AY241" s="14" t="s">
        <v>131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4" t="s">
        <v>139</v>
      </c>
      <c r="BK241" s="154">
        <f t="shared" si="49"/>
        <v>0</v>
      </c>
      <c r="BL241" s="14" t="s">
        <v>198</v>
      </c>
      <c r="BM241" s="152" t="s">
        <v>518</v>
      </c>
    </row>
    <row r="242" spans="1:65" s="2" customFormat="1" ht="16.5" customHeight="1">
      <c r="A242" s="28"/>
      <c r="B242" s="141"/>
      <c r="C242" s="155" t="s">
        <v>519</v>
      </c>
      <c r="D242" s="155" t="s">
        <v>214</v>
      </c>
      <c r="E242" s="156" t="s">
        <v>520</v>
      </c>
      <c r="F242" s="157" t="s">
        <v>521</v>
      </c>
      <c r="G242" s="158" t="s">
        <v>162</v>
      </c>
      <c r="H242" s="159">
        <v>105.845</v>
      </c>
      <c r="I242" s="159"/>
      <c r="J242" s="159">
        <f t="shared" si="40"/>
        <v>0</v>
      </c>
      <c r="K242" s="160"/>
      <c r="L242" s="161"/>
      <c r="M242" s="162" t="s">
        <v>1</v>
      </c>
      <c r="N242" s="163" t="s">
        <v>38</v>
      </c>
      <c r="O242" s="150">
        <v>0</v>
      </c>
      <c r="P242" s="150">
        <f t="shared" si="41"/>
        <v>0</v>
      </c>
      <c r="Q242" s="150">
        <v>3.8999999999999998E-3</v>
      </c>
      <c r="R242" s="150">
        <f t="shared" si="42"/>
        <v>0.41279549999999998</v>
      </c>
      <c r="S242" s="150">
        <v>0</v>
      </c>
      <c r="T242" s="151">
        <f t="shared" si="4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2" t="s">
        <v>263</v>
      </c>
      <c r="AT242" s="152" t="s">
        <v>214</v>
      </c>
      <c r="AU242" s="152" t="s">
        <v>139</v>
      </c>
      <c r="AY242" s="14" t="s">
        <v>131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4" t="s">
        <v>139</v>
      </c>
      <c r="BK242" s="154">
        <f t="shared" si="49"/>
        <v>0</v>
      </c>
      <c r="BL242" s="14" t="s">
        <v>198</v>
      </c>
      <c r="BM242" s="152" t="s">
        <v>522</v>
      </c>
    </row>
    <row r="243" spans="1:65" s="2" customFormat="1" ht="16.5" customHeight="1">
      <c r="A243" s="28"/>
      <c r="B243" s="141"/>
      <c r="C243" s="155" t="s">
        <v>523</v>
      </c>
      <c r="D243" s="155" t="s">
        <v>214</v>
      </c>
      <c r="E243" s="156" t="s">
        <v>524</v>
      </c>
      <c r="F243" s="157" t="s">
        <v>525</v>
      </c>
      <c r="G243" s="158" t="s">
        <v>162</v>
      </c>
      <c r="H243" s="159">
        <v>52.923000000000002</v>
      </c>
      <c r="I243" s="159"/>
      <c r="J243" s="159">
        <f t="shared" si="40"/>
        <v>0</v>
      </c>
      <c r="K243" s="160"/>
      <c r="L243" s="161"/>
      <c r="M243" s="162" t="s">
        <v>1</v>
      </c>
      <c r="N243" s="163" t="s">
        <v>38</v>
      </c>
      <c r="O243" s="150">
        <v>0</v>
      </c>
      <c r="P243" s="150">
        <f t="shared" si="41"/>
        <v>0</v>
      </c>
      <c r="Q243" s="150">
        <v>3.9199999999999999E-3</v>
      </c>
      <c r="R243" s="150">
        <f t="shared" si="42"/>
        <v>0.20745816</v>
      </c>
      <c r="S243" s="150">
        <v>0</v>
      </c>
      <c r="T243" s="151">
        <f t="shared" si="4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52" t="s">
        <v>263</v>
      </c>
      <c r="AT243" s="152" t="s">
        <v>214</v>
      </c>
      <c r="AU243" s="152" t="s">
        <v>139</v>
      </c>
      <c r="AY243" s="14" t="s">
        <v>131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4" t="s">
        <v>139</v>
      </c>
      <c r="BK243" s="154">
        <f t="shared" si="49"/>
        <v>0</v>
      </c>
      <c r="BL243" s="14" t="s">
        <v>198</v>
      </c>
      <c r="BM243" s="152" t="s">
        <v>526</v>
      </c>
    </row>
    <row r="244" spans="1:65" s="2" customFormat="1" ht="21.75" customHeight="1">
      <c r="A244" s="28"/>
      <c r="B244" s="141"/>
      <c r="C244" s="142" t="s">
        <v>527</v>
      </c>
      <c r="D244" s="142" t="s">
        <v>134</v>
      </c>
      <c r="E244" s="143" t="s">
        <v>528</v>
      </c>
      <c r="F244" s="144" t="s">
        <v>529</v>
      </c>
      <c r="G244" s="145" t="s">
        <v>162</v>
      </c>
      <c r="H244" s="146">
        <v>74.8</v>
      </c>
      <c r="I244" s="146"/>
      <c r="J244" s="146">
        <f t="shared" si="40"/>
        <v>0</v>
      </c>
      <c r="K244" s="147"/>
      <c r="L244" s="29"/>
      <c r="M244" s="148" t="s">
        <v>1</v>
      </c>
      <c r="N244" s="149" t="s">
        <v>38</v>
      </c>
      <c r="O244" s="150">
        <v>0.12526999999999999</v>
      </c>
      <c r="P244" s="150">
        <f t="shared" si="41"/>
        <v>9.3701959999999982</v>
      </c>
      <c r="Q244" s="150">
        <v>0</v>
      </c>
      <c r="R244" s="150">
        <f t="shared" si="42"/>
        <v>0</v>
      </c>
      <c r="S244" s="150">
        <v>0</v>
      </c>
      <c r="T244" s="151">
        <f t="shared" si="4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2" t="s">
        <v>198</v>
      </c>
      <c r="AT244" s="152" t="s">
        <v>134</v>
      </c>
      <c r="AU244" s="152" t="s">
        <v>139</v>
      </c>
      <c r="AY244" s="14" t="s">
        <v>131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4" t="s">
        <v>139</v>
      </c>
      <c r="BK244" s="154">
        <f t="shared" si="49"/>
        <v>0</v>
      </c>
      <c r="BL244" s="14" t="s">
        <v>198</v>
      </c>
      <c r="BM244" s="152" t="s">
        <v>530</v>
      </c>
    </row>
    <row r="245" spans="1:65" s="2" customFormat="1" ht="21.75" customHeight="1">
      <c r="A245" s="28"/>
      <c r="B245" s="141"/>
      <c r="C245" s="155" t="s">
        <v>531</v>
      </c>
      <c r="D245" s="155" t="s">
        <v>214</v>
      </c>
      <c r="E245" s="156" t="s">
        <v>532</v>
      </c>
      <c r="F245" s="157" t="s">
        <v>533</v>
      </c>
      <c r="G245" s="158" t="s">
        <v>162</v>
      </c>
      <c r="H245" s="159">
        <v>76.296000000000006</v>
      </c>
      <c r="I245" s="159"/>
      <c r="J245" s="159">
        <f t="shared" si="40"/>
        <v>0</v>
      </c>
      <c r="K245" s="160"/>
      <c r="L245" s="161"/>
      <c r="M245" s="162" t="s">
        <v>1</v>
      </c>
      <c r="N245" s="163" t="s">
        <v>38</v>
      </c>
      <c r="O245" s="150">
        <v>0</v>
      </c>
      <c r="P245" s="150">
        <f t="shared" si="41"/>
        <v>0</v>
      </c>
      <c r="Q245" s="150">
        <v>3.3999999999999998E-3</v>
      </c>
      <c r="R245" s="150">
        <f t="shared" si="42"/>
        <v>0.25940639999999998</v>
      </c>
      <c r="S245" s="150">
        <v>0</v>
      </c>
      <c r="T245" s="151">
        <f t="shared" si="4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2" t="s">
        <v>263</v>
      </c>
      <c r="AT245" s="152" t="s">
        <v>214</v>
      </c>
      <c r="AU245" s="152" t="s">
        <v>139</v>
      </c>
      <c r="AY245" s="14" t="s">
        <v>131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4" t="s">
        <v>139</v>
      </c>
      <c r="BK245" s="154">
        <f t="shared" si="49"/>
        <v>0</v>
      </c>
      <c r="BL245" s="14" t="s">
        <v>198</v>
      </c>
      <c r="BM245" s="152" t="s">
        <v>534</v>
      </c>
    </row>
    <row r="246" spans="1:65" s="2" customFormat="1" ht="21.75" customHeight="1">
      <c r="A246" s="28"/>
      <c r="B246" s="141"/>
      <c r="C246" s="142" t="s">
        <v>535</v>
      </c>
      <c r="D246" s="142" t="s">
        <v>134</v>
      </c>
      <c r="E246" s="143" t="s">
        <v>536</v>
      </c>
      <c r="F246" s="144" t="s">
        <v>537</v>
      </c>
      <c r="G246" s="145" t="s">
        <v>499</v>
      </c>
      <c r="H246" s="146">
        <v>38.654000000000003</v>
      </c>
      <c r="I246" s="146"/>
      <c r="J246" s="146">
        <f t="shared" si="40"/>
        <v>0</v>
      </c>
      <c r="K246" s="147"/>
      <c r="L246" s="29"/>
      <c r="M246" s="148" t="s">
        <v>1</v>
      </c>
      <c r="N246" s="149" t="s">
        <v>38</v>
      </c>
      <c r="O246" s="150">
        <v>0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2" t="s">
        <v>198</v>
      </c>
      <c r="AT246" s="152" t="s">
        <v>134</v>
      </c>
      <c r="AU246" s="152" t="s">
        <v>139</v>
      </c>
      <c r="AY246" s="14" t="s">
        <v>131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4" t="s">
        <v>139</v>
      </c>
      <c r="BK246" s="154">
        <f t="shared" si="49"/>
        <v>0</v>
      </c>
      <c r="BL246" s="14" t="s">
        <v>198</v>
      </c>
      <c r="BM246" s="152" t="s">
        <v>538</v>
      </c>
    </row>
    <row r="247" spans="1:65" s="12" customFormat="1" ht="22.9" customHeight="1">
      <c r="B247" s="129"/>
      <c r="D247" s="130" t="s">
        <v>71</v>
      </c>
      <c r="E247" s="139" t="s">
        <v>539</v>
      </c>
      <c r="F247" s="139" t="s">
        <v>540</v>
      </c>
      <c r="J247" s="140">
        <f>BK247</f>
        <v>0</v>
      </c>
      <c r="L247" s="129"/>
      <c r="M247" s="133"/>
      <c r="N247" s="134"/>
      <c r="O247" s="134"/>
      <c r="P247" s="135">
        <f>SUM(P248:P260)</f>
        <v>99.206994999999992</v>
      </c>
      <c r="Q247" s="134"/>
      <c r="R247" s="135">
        <f>SUM(R248:R260)</f>
        <v>5.7291940000000006</v>
      </c>
      <c r="S247" s="134"/>
      <c r="T247" s="136">
        <f>SUM(T248:T260)</f>
        <v>0</v>
      </c>
      <c r="AR247" s="130" t="s">
        <v>139</v>
      </c>
      <c r="AT247" s="137" t="s">
        <v>71</v>
      </c>
      <c r="AU247" s="137" t="s">
        <v>80</v>
      </c>
      <c r="AY247" s="130" t="s">
        <v>131</v>
      </c>
      <c r="BK247" s="138">
        <f>SUM(BK248:BK260)</f>
        <v>0</v>
      </c>
    </row>
    <row r="248" spans="1:65" s="2" customFormat="1" ht="21.75" customHeight="1">
      <c r="A248" s="28"/>
      <c r="B248" s="141"/>
      <c r="C248" s="142" t="s">
        <v>541</v>
      </c>
      <c r="D248" s="142" t="s">
        <v>134</v>
      </c>
      <c r="E248" s="143" t="s">
        <v>542</v>
      </c>
      <c r="F248" s="144" t="s">
        <v>543</v>
      </c>
      <c r="G248" s="145" t="s">
        <v>146</v>
      </c>
      <c r="H248" s="146">
        <v>10</v>
      </c>
      <c r="I248" s="146"/>
      <c r="J248" s="146">
        <f t="shared" ref="J248:J260" si="50">ROUND(I248*H248,3)</f>
        <v>0</v>
      </c>
      <c r="K248" s="147"/>
      <c r="L248" s="29"/>
      <c r="M248" s="148" t="s">
        <v>1</v>
      </c>
      <c r="N248" s="149" t="s">
        <v>38</v>
      </c>
      <c r="O248" s="150">
        <v>5.2019999999999997E-2</v>
      </c>
      <c r="P248" s="150">
        <f t="shared" ref="P248:P260" si="51">O248*H248</f>
        <v>0.5202</v>
      </c>
      <c r="Q248" s="150">
        <v>0</v>
      </c>
      <c r="R248" s="150">
        <f t="shared" ref="R248:R260" si="52">Q248*H248</f>
        <v>0</v>
      </c>
      <c r="S248" s="150">
        <v>0</v>
      </c>
      <c r="T248" s="151">
        <f t="shared" ref="T248:T260" si="53"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2" t="s">
        <v>198</v>
      </c>
      <c r="AT248" s="152" t="s">
        <v>134</v>
      </c>
      <c r="AU248" s="152" t="s">
        <v>139</v>
      </c>
      <c r="AY248" s="14" t="s">
        <v>131</v>
      </c>
      <c r="BE248" s="153">
        <f t="shared" ref="BE248:BE260" si="54">IF(N248="základná",J248,0)</f>
        <v>0</v>
      </c>
      <c r="BF248" s="153">
        <f t="shared" ref="BF248:BF260" si="55">IF(N248="znížená",J248,0)</f>
        <v>0</v>
      </c>
      <c r="BG248" s="153">
        <f t="shared" ref="BG248:BG260" si="56">IF(N248="zákl. prenesená",J248,0)</f>
        <v>0</v>
      </c>
      <c r="BH248" s="153">
        <f t="shared" ref="BH248:BH260" si="57">IF(N248="zníž. prenesená",J248,0)</f>
        <v>0</v>
      </c>
      <c r="BI248" s="153">
        <f t="shared" ref="BI248:BI260" si="58">IF(N248="nulová",J248,0)</f>
        <v>0</v>
      </c>
      <c r="BJ248" s="14" t="s">
        <v>139</v>
      </c>
      <c r="BK248" s="154">
        <f t="shared" ref="BK248:BK260" si="59">ROUND(I248*H248,3)</f>
        <v>0</v>
      </c>
      <c r="BL248" s="14" t="s">
        <v>198</v>
      </c>
      <c r="BM248" s="152" t="s">
        <v>544</v>
      </c>
    </row>
    <row r="249" spans="1:65" s="2" customFormat="1" ht="16.5" customHeight="1">
      <c r="A249" s="28"/>
      <c r="B249" s="141"/>
      <c r="C249" s="155" t="s">
        <v>474</v>
      </c>
      <c r="D249" s="155" t="s">
        <v>214</v>
      </c>
      <c r="E249" s="156" t="s">
        <v>545</v>
      </c>
      <c r="F249" s="157" t="s">
        <v>546</v>
      </c>
      <c r="G249" s="158" t="s">
        <v>146</v>
      </c>
      <c r="H249" s="159">
        <v>10</v>
      </c>
      <c r="I249" s="159"/>
      <c r="J249" s="159">
        <f t="shared" si="50"/>
        <v>0</v>
      </c>
      <c r="K249" s="160"/>
      <c r="L249" s="161"/>
      <c r="M249" s="162" t="s">
        <v>1</v>
      </c>
      <c r="N249" s="163" t="s">
        <v>38</v>
      </c>
      <c r="O249" s="150">
        <v>0</v>
      </c>
      <c r="P249" s="150">
        <f t="shared" si="51"/>
        <v>0</v>
      </c>
      <c r="Q249" s="150">
        <v>1E-3</v>
      </c>
      <c r="R249" s="150">
        <f t="shared" si="52"/>
        <v>0.01</v>
      </c>
      <c r="S249" s="150">
        <v>0</v>
      </c>
      <c r="T249" s="151">
        <f t="shared" si="53"/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2" t="s">
        <v>263</v>
      </c>
      <c r="AT249" s="152" t="s">
        <v>214</v>
      </c>
      <c r="AU249" s="152" t="s">
        <v>139</v>
      </c>
      <c r="AY249" s="14" t="s">
        <v>131</v>
      </c>
      <c r="BE249" s="153">
        <f t="shared" si="54"/>
        <v>0</v>
      </c>
      <c r="BF249" s="153">
        <f t="shared" si="55"/>
        <v>0</v>
      </c>
      <c r="BG249" s="153">
        <f t="shared" si="56"/>
        <v>0</v>
      </c>
      <c r="BH249" s="153">
        <f t="shared" si="57"/>
        <v>0</v>
      </c>
      <c r="BI249" s="153">
        <f t="shared" si="58"/>
        <v>0</v>
      </c>
      <c r="BJ249" s="14" t="s">
        <v>139</v>
      </c>
      <c r="BK249" s="154">
        <f t="shared" si="59"/>
        <v>0</v>
      </c>
      <c r="BL249" s="14" t="s">
        <v>198</v>
      </c>
      <c r="BM249" s="152" t="s">
        <v>547</v>
      </c>
    </row>
    <row r="250" spans="1:65" s="2" customFormat="1" ht="21.75" customHeight="1">
      <c r="A250" s="28"/>
      <c r="B250" s="141"/>
      <c r="C250" s="142" t="s">
        <v>548</v>
      </c>
      <c r="D250" s="142" t="s">
        <v>134</v>
      </c>
      <c r="E250" s="143" t="s">
        <v>549</v>
      </c>
      <c r="F250" s="144" t="s">
        <v>550</v>
      </c>
      <c r="G250" s="145" t="s">
        <v>290</v>
      </c>
      <c r="H250" s="146">
        <v>145.1</v>
      </c>
      <c r="I250" s="146"/>
      <c r="J250" s="146">
        <f t="shared" si="50"/>
        <v>0</v>
      </c>
      <c r="K250" s="147"/>
      <c r="L250" s="29"/>
      <c r="M250" s="148" t="s">
        <v>1</v>
      </c>
      <c r="N250" s="149" t="s">
        <v>38</v>
      </c>
      <c r="O250" s="150">
        <v>0.307</v>
      </c>
      <c r="P250" s="150">
        <f t="shared" si="51"/>
        <v>44.545699999999997</v>
      </c>
      <c r="Q250" s="150">
        <v>2.5999999999999998E-4</v>
      </c>
      <c r="R250" s="150">
        <f t="shared" si="52"/>
        <v>3.7725999999999996E-2</v>
      </c>
      <c r="S250" s="150">
        <v>0</v>
      </c>
      <c r="T250" s="151">
        <f t="shared" si="53"/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2" t="s">
        <v>198</v>
      </c>
      <c r="AT250" s="152" t="s">
        <v>134</v>
      </c>
      <c r="AU250" s="152" t="s">
        <v>139</v>
      </c>
      <c r="AY250" s="14" t="s">
        <v>131</v>
      </c>
      <c r="BE250" s="153">
        <f t="shared" si="54"/>
        <v>0</v>
      </c>
      <c r="BF250" s="153">
        <f t="shared" si="55"/>
        <v>0</v>
      </c>
      <c r="BG250" s="153">
        <f t="shared" si="56"/>
        <v>0</v>
      </c>
      <c r="BH250" s="153">
        <f t="shared" si="57"/>
        <v>0</v>
      </c>
      <c r="BI250" s="153">
        <f t="shared" si="58"/>
        <v>0</v>
      </c>
      <c r="BJ250" s="14" t="s">
        <v>139</v>
      </c>
      <c r="BK250" s="154">
        <f t="shared" si="59"/>
        <v>0</v>
      </c>
      <c r="BL250" s="14" t="s">
        <v>198</v>
      </c>
      <c r="BM250" s="152" t="s">
        <v>551</v>
      </c>
    </row>
    <row r="251" spans="1:65" s="2" customFormat="1" ht="21.75" customHeight="1">
      <c r="A251" s="28"/>
      <c r="B251" s="141"/>
      <c r="C251" s="142" t="s">
        <v>552</v>
      </c>
      <c r="D251" s="142" t="s">
        <v>134</v>
      </c>
      <c r="E251" s="143" t="s">
        <v>553</v>
      </c>
      <c r="F251" s="144" t="s">
        <v>554</v>
      </c>
      <c r="G251" s="145" t="s">
        <v>162</v>
      </c>
      <c r="H251" s="146">
        <v>81</v>
      </c>
      <c r="I251" s="146"/>
      <c r="J251" s="146">
        <f t="shared" si="50"/>
        <v>0</v>
      </c>
      <c r="K251" s="147"/>
      <c r="L251" s="29"/>
      <c r="M251" s="148" t="s">
        <v>1</v>
      </c>
      <c r="N251" s="149" t="s">
        <v>38</v>
      </c>
      <c r="O251" s="150">
        <v>0.26400000000000001</v>
      </c>
      <c r="P251" s="150">
        <f t="shared" si="51"/>
        <v>21.384</v>
      </c>
      <c r="Q251" s="150">
        <v>0</v>
      </c>
      <c r="R251" s="150">
        <f t="shared" si="52"/>
        <v>0</v>
      </c>
      <c r="S251" s="150">
        <v>0</v>
      </c>
      <c r="T251" s="151">
        <f t="shared" si="53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52" t="s">
        <v>198</v>
      </c>
      <c r="AT251" s="152" t="s">
        <v>134</v>
      </c>
      <c r="AU251" s="152" t="s">
        <v>139</v>
      </c>
      <c r="AY251" s="14" t="s">
        <v>131</v>
      </c>
      <c r="BE251" s="153">
        <f t="shared" si="54"/>
        <v>0</v>
      </c>
      <c r="BF251" s="153">
        <f t="shared" si="55"/>
        <v>0</v>
      </c>
      <c r="BG251" s="153">
        <f t="shared" si="56"/>
        <v>0</v>
      </c>
      <c r="BH251" s="153">
        <f t="shared" si="57"/>
        <v>0</v>
      </c>
      <c r="BI251" s="153">
        <f t="shared" si="58"/>
        <v>0</v>
      </c>
      <c r="BJ251" s="14" t="s">
        <v>139</v>
      </c>
      <c r="BK251" s="154">
        <f t="shared" si="59"/>
        <v>0</v>
      </c>
      <c r="BL251" s="14" t="s">
        <v>198</v>
      </c>
      <c r="BM251" s="152" t="s">
        <v>555</v>
      </c>
    </row>
    <row r="252" spans="1:65" s="2" customFormat="1" ht="21.75" customHeight="1">
      <c r="A252" s="28"/>
      <c r="B252" s="141"/>
      <c r="C252" s="142" t="s">
        <v>556</v>
      </c>
      <c r="D252" s="142" t="s">
        <v>134</v>
      </c>
      <c r="E252" s="143" t="s">
        <v>557</v>
      </c>
      <c r="F252" s="144" t="s">
        <v>558</v>
      </c>
      <c r="G252" s="145" t="s">
        <v>290</v>
      </c>
      <c r="H252" s="146">
        <v>141</v>
      </c>
      <c r="I252" s="146"/>
      <c r="J252" s="146">
        <f t="shared" si="50"/>
        <v>0</v>
      </c>
      <c r="K252" s="147"/>
      <c r="L252" s="29"/>
      <c r="M252" s="148" t="s">
        <v>1</v>
      </c>
      <c r="N252" s="149" t="s">
        <v>38</v>
      </c>
      <c r="O252" s="150">
        <v>4.5999999999999999E-2</v>
      </c>
      <c r="P252" s="150">
        <f t="shared" si="51"/>
        <v>6.4859999999999998</v>
      </c>
      <c r="Q252" s="150">
        <v>0</v>
      </c>
      <c r="R252" s="150">
        <f t="shared" si="52"/>
        <v>0</v>
      </c>
      <c r="S252" s="150">
        <v>0</v>
      </c>
      <c r="T252" s="151">
        <f t="shared" si="53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2" t="s">
        <v>198</v>
      </c>
      <c r="AT252" s="152" t="s">
        <v>134</v>
      </c>
      <c r="AU252" s="152" t="s">
        <v>139</v>
      </c>
      <c r="AY252" s="14" t="s">
        <v>131</v>
      </c>
      <c r="BE252" s="153">
        <f t="shared" si="54"/>
        <v>0</v>
      </c>
      <c r="BF252" s="153">
        <f t="shared" si="55"/>
        <v>0</v>
      </c>
      <c r="BG252" s="153">
        <f t="shared" si="56"/>
        <v>0</v>
      </c>
      <c r="BH252" s="153">
        <f t="shared" si="57"/>
        <v>0</v>
      </c>
      <c r="BI252" s="153">
        <f t="shared" si="58"/>
        <v>0</v>
      </c>
      <c r="BJ252" s="14" t="s">
        <v>139</v>
      </c>
      <c r="BK252" s="154">
        <f t="shared" si="59"/>
        <v>0</v>
      </c>
      <c r="BL252" s="14" t="s">
        <v>198</v>
      </c>
      <c r="BM252" s="152" t="s">
        <v>559</v>
      </c>
    </row>
    <row r="253" spans="1:65" s="2" customFormat="1" ht="16.5" customHeight="1">
      <c r="A253" s="28"/>
      <c r="B253" s="141"/>
      <c r="C253" s="142" t="s">
        <v>560</v>
      </c>
      <c r="D253" s="142" t="s">
        <v>134</v>
      </c>
      <c r="E253" s="143" t="s">
        <v>561</v>
      </c>
      <c r="F253" s="144" t="s">
        <v>562</v>
      </c>
      <c r="G253" s="145" t="s">
        <v>290</v>
      </c>
      <c r="H253" s="146">
        <v>82</v>
      </c>
      <c r="I253" s="146"/>
      <c r="J253" s="146">
        <f t="shared" si="50"/>
        <v>0</v>
      </c>
      <c r="K253" s="147"/>
      <c r="L253" s="29"/>
      <c r="M253" s="148" t="s">
        <v>1</v>
      </c>
      <c r="N253" s="149" t="s">
        <v>38</v>
      </c>
      <c r="O253" s="150">
        <v>7.0000000000000007E-2</v>
      </c>
      <c r="P253" s="150">
        <f t="shared" si="51"/>
        <v>5.74</v>
      </c>
      <c r="Q253" s="150">
        <v>0</v>
      </c>
      <c r="R253" s="150">
        <f t="shared" si="52"/>
        <v>0</v>
      </c>
      <c r="S253" s="150">
        <v>0</v>
      </c>
      <c r="T253" s="151">
        <f t="shared" si="53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2" t="s">
        <v>198</v>
      </c>
      <c r="AT253" s="152" t="s">
        <v>134</v>
      </c>
      <c r="AU253" s="152" t="s">
        <v>139</v>
      </c>
      <c r="AY253" s="14" t="s">
        <v>131</v>
      </c>
      <c r="BE253" s="153">
        <f t="shared" si="54"/>
        <v>0</v>
      </c>
      <c r="BF253" s="153">
        <f t="shared" si="55"/>
        <v>0</v>
      </c>
      <c r="BG253" s="153">
        <f t="shared" si="56"/>
        <v>0</v>
      </c>
      <c r="BH253" s="153">
        <f t="shared" si="57"/>
        <v>0</v>
      </c>
      <c r="BI253" s="153">
        <f t="shared" si="58"/>
        <v>0</v>
      </c>
      <c r="BJ253" s="14" t="s">
        <v>139</v>
      </c>
      <c r="BK253" s="154">
        <f t="shared" si="59"/>
        <v>0</v>
      </c>
      <c r="BL253" s="14" t="s">
        <v>198</v>
      </c>
      <c r="BM253" s="152" t="s">
        <v>563</v>
      </c>
    </row>
    <row r="254" spans="1:65" s="2" customFormat="1" ht="16.5" customHeight="1">
      <c r="A254" s="28"/>
      <c r="B254" s="141"/>
      <c r="C254" s="155" t="s">
        <v>564</v>
      </c>
      <c r="D254" s="155" t="s">
        <v>214</v>
      </c>
      <c r="E254" s="156" t="s">
        <v>565</v>
      </c>
      <c r="F254" s="157" t="s">
        <v>566</v>
      </c>
      <c r="G254" s="158" t="s">
        <v>137</v>
      </c>
      <c r="H254" s="159">
        <v>9.4239999999999995</v>
      </c>
      <c r="I254" s="159"/>
      <c r="J254" s="159">
        <f t="shared" si="50"/>
        <v>0</v>
      </c>
      <c r="K254" s="160"/>
      <c r="L254" s="161"/>
      <c r="M254" s="162" t="s">
        <v>1</v>
      </c>
      <c r="N254" s="163" t="s">
        <v>38</v>
      </c>
      <c r="O254" s="150">
        <v>0</v>
      </c>
      <c r="P254" s="150">
        <f t="shared" si="51"/>
        <v>0</v>
      </c>
      <c r="Q254" s="150">
        <v>0.55000000000000004</v>
      </c>
      <c r="R254" s="150">
        <f t="shared" si="52"/>
        <v>5.1832000000000003</v>
      </c>
      <c r="S254" s="150">
        <v>0</v>
      </c>
      <c r="T254" s="151">
        <f t="shared" si="53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52" t="s">
        <v>263</v>
      </c>
      <c r="AT254" s="152" t="s">
        <v>214</v>
      </c>
      <c r="AU254" s="152" t="s">
        <v>139</v>
      </c>
      <c r="AY254" s="14" t="s">
        <v>131</v>
      </c>
      <c r="BE254" s="153">
        <f t="shared" si="54"/>
        <v>0</v>
      </c>
      <c r="BF254" s="153">
        <f t="shared" si="55"/>
        <v>0</v>
      </c>
      <c r="BG254" s="153">
        <f t="shared" si="56"/>
        <v>0</v>
      </c>
      <c r="BH254" s="153">
        <f t="shared" si="57"/>
        <v>0</v>
      </c>
      <c r="BI254" s="153">
        <f t="shared" si="58"/>
        <v>0</v>
      </c>
      <c r="BJ254" s="14" t="s">
        <v>139</v>
      </c>
      <c r="BK254" s="154">
        <f t="shared" si="59"/>
        <v>0</v>
      </c>
      <c r="BL254" s="14" t="s">
        <v>198</v>
      </c>
      <c r="BM254" s="152" t="s">
        <v>567</v>
      </c>
    </row>
    <row r="255" spans="1:65" s="2" customFormat="1" ht="16.5" customHeight="1">
      <c r="A255" s="28"/>
      <c r="B255" s="141"/>
      <c r="C255" s="142" t="s">
        <v>568</v>
      </c>
      <c r="D255" s="142" t="s">
        <v>134</v>
      </c>
      <c r="E255" s="143" t="s">
        <v>569</v>
      </c>
      <c r="F255" s="144" t="s">
        <v>570</v>
      </c>
      <c r="G255" s="145" t="s">
        <v>290</v>
      </c>
      <c r="H255" s="146">
        <v>110</v>
      </c>
      <c r="I255" s="146"/>
      <c r="J255" s="146">
        <f t="shared" si="50"/>
        <v>0</v>
      </c>
      <c r="K255" s="147"/>
      <c r="L255" s="29"/>
      <c r="M255" s="148" t="s">
        <v>1</v>
      </c>
      <c r="N255" s="149" t="s">
        <v>38</v>
      </c>
      <c r="O255" s="150">
        <v>0.14329</v>
      </c>
      <c r="P255" s="150">
        <f t="shared" si="51"/>
        <v>15.761900000000001</v>
      </c>
      <c r="Q255" s="150">
        <v>0</v>
      </c>
      <c r="R255" s="150">
        <f t="shared" si="52"/>
        <v>0</v>
      </c>
      <c r="S255" s="150">
        <v>0</v>
      </c>
      <c r="T255" s="151">
        <f t="shared" si="5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2" t="s">
        <v>198</v>
      </c>
      <c r="AT255" s="152" t="s">
        <v>134</v>
      </c>
      <c r="AU255" s="152" t="s">
        <v>139</v>
      </c>
      <c r="AY255" s="14" t="s">
        <v>131</v>
      </c>
      <c r="BE255" s="153">
        <f t="shared" si="54"/>
        <v>0</v>
      </c>
      <c r="BF255" s="153">
        <f t="shared" si="55"/>
        <v>0</v>
      </c>
      <c r="BG255" s="153">
        <f t="shared" si="56"/>
        <v>0</v>
      </c>
      <c r="BH255" s="153">
        <f t="shared" si="57"/>
        <v>0</v>
      </c>
      <c r="BI255" s="153">
        <f t="shared" si="58"/>
        <v>0</v>
      </c>
      <c r="BJ255" s="14" t="s">
        <v>139</v>
      </c>
      <c r="BK255" s="154">
        <f t="shared" si="59"/>
        <v>0</v>
      </c>
      <c r="BL255" s="14" t="s">
        <v>198</v>
      </c>
      <c r="BM255" s="152" t="s">
        <v>571</v>
      </c>
    </row>
    <row r="256" spans="1:65" s="2" customFormat="1" ht="33" customHeight="1">
      <c r="A256" s="28"/>
      <c r="B256" s="141"/>
      <c r="C256" s="142" t="s">
        <v>572</v>
      </c>
      <c r="D256" s="142" t="s">
        <v>134</v>
      </c>
      <c r="E256" s="143" t="s">
        <v>573</v>
      </c>
      <c r="F256" s="144" t="s">
        <v>574</v>
      </c>
      <c r="G256" s="145" t="s">
        <v>137</v>
      </c>
      <c r="H256" s="146">
        <v>8.5670000000000002</v>
      </c>
      <c r="I256" s="146"/>
      <c r="J256" s="146">
        <f t="shared" si="50"/>
        <v>0</v>
      </c>
      <c r="K256" s="147"/>
      <c r="L256" s="29"/>
      <c r="M256" s="148" t="s">
        <v>1</v>
      </c>
      <c r="N256" s="149" t="s">
        <v>38</v>
      </c>
      <c r="O256" s="150">
        <v>0.01</v>
      </c>
      <c r="P256" s="150">
        <f t="shared" si="51"/>
        <v>8.567000000000001E-2</v>
      </c>
      <c r="Q256" s="150">
        <v>2.3099999999999999E-2</v>
      </c>
      <c r="R256" s="150">
        <f t="shared" si="52"/>
        <v>0.19789769999999998</v>
      </c>
      <c r="S256" s="150">
        <v>0</v>
      </c>
      <c r="T256" s="151">
        <f t="shared" si="5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2" t="s">
        <v>198</v>
      </c>
      <c r="AT256" s="152" t="s">
        <v>134</v>
      </c>
      <c r="AU256" s="152" t="s">
        <v>139</v>
      </c>
      <c r="AY256" s="14" t="s">
        <v>131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4" t="s">
        <v>139</v>
      </c>
      <c r="BK256" s="154">
        <f t="shared" si="59"/>
        <v>0</v>
      </c>
      <c r="BL256" s="14" t="s">
        <v>198</v>
      </c>
      <c r="BM256" s="152" t="s">
        <v>575</v>
      </c>
    </row>
    <row r="257" spans="1:65" s="2" customFormat="1" ht="21.75" customHeight="1">
      <c r="A257" s="28"/>
      <c r="B257" s="141"/>
      <c r="C257" s="142" t="s">
        <v>576</v>
      </c>
      <c r="D257" s="142" t="s">
        <v>134</v>
      </c>
      <c r="E257" s="143" t="s">
        <v>577</v>
      </c>
      <c r="F257" s="144" t="s">
        <v>578</v>
      </c>
      <c r="G257" s="145" t="s">
        <v>162</v>
      </c>
      <c r="H257" s="146">
        <v>21</v>
      </c>
      <c r="I257" s="146"/>
      <c r="J257" s="146">
        <f t="shared" si="50"/>
        <v>0</v>
      </c>
      <c r="K257" s="147"/>
      <c r="L257" s="29"/>
      <c r="M257" s="148" t="s">
        <v>1</v>
      </c>
      <c r="N257" s="149" t="s">
        <v>38</v>
      </c>
      <c r="O257" s="150">
        <v>0.223</v>
      </c>
      <c r="P257" s="150">
        <f t="shared" si="51"/>
        <v>4.6829999999999998</v>
      </c>
      <c r="Q257" s="150">
        <v>0</v>
      </c>
      <c r="R257" s="150">
        <f t="shared" si="52"/>
        <v>0</v>
      </c>
      <c r="S257" s="150">
        <v>0</v>
      </c>
      <c r="T257" s="151">
        <f t="shared" si="53"/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2" t="s">
        <v>198</v>
      </c>
      <c r="AT257" s="152" t="s">
        <v>134</v>
      </c>
      <c r="AU257" s="152" t="s">
        <v>139</v>
      </c>
      <c r="AY257" s="14" t="s">
        <v>131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4" t="s">
        <v>139</v>
      </c>
      <c r="BK257" s="154">
        <f t="shared" si="59"/>
        <v>0</v>
      </c>
      <c r="BL257" s="14" t="s">
        <v>198</v>
      </c>
      <c r="BM257" s="152" t="s">
        <v>579</v>
      </c>
    </row>
    <row r="258" spans="1:65" s="2" customFormat="1" ht="16.5" customHeight="1">
      <c r="A258" s="28"/>
      <c r="B258" s="141"/>
      <c r="C258" s="155" t="s">
        <v>580</v>
      </c>
      <c r="D258" s="155" t="s">
        <v>214</v>
      </c>
      <c r="E258" s="156" t="s">
        <v>581</v>
      </c>
      <c r="F258" s="157" t="s">
        <v>582</v>
      </c>
      <c r="G258" s="158" t="s">
        <v>162</v>
      </c>
      <c r="H258" s="159">
        <v>24.494</v>
      </c>
      <c r="I258" s="159"/>
      <c r="J258" s="159">
        <f t="shared" si="50"/>
        <v>0</v>
      </c>
      <c r="K258" s="160"/>
      <c r="L258" s="161"/>
      <c r="M258" s="162" t="s">
        <v>1</v>
      </c>
      <c r="N258" s="163" t="s">
        <v>38</v>
      </c>
      <c r="O258" s="150">
        <v>0</v>
      </c>
      <c r="P258" s="150">
        <f t="shared" si="51"/>
        <v>0</v>
      </c>
      <c r="Q258" s="150">
        <v>1.2200000000000001E-2</v>
      </c>
      <c r="R258" s="150">
        <f t="shared" si="52"/>
        <v>0.2988268</v>
      </c>
      <c r="S258" s="150">
        <v>0</v>
      </c>
      <c r="T258" s="151">
        <f t="shared" si="53"/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2" t="s">
        <v>263</v>
      </c>
      <c r="AT258" s="152" t="s">
        <v>214</v>
      </c>
      <c r="AU258" s="152" t="s">
        <v>139</v>
      </c>
      <c r="AY258" s="14" t="s">
        <v>131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4" t="s">
        <v>139</v>
      </c>
      <c r="BK258" s="154">
        <f t="shared" si="59"/>
        <v>0</v>
      </c>
      <c r="BL258" s="14" t="s">
        <v>198</v>
      </c>
      <c r="BM258" s="152" t="s">
        <v>583</v>
      </c>
    </row>
    <row r="259" spans="1:65" s="2" customFormat="1" ht="21.75" customHeight="1">
      <c r="A259" s="28"/>
      <c r="B259" s="141"/>
      <c r="C259" s="142" t="s">
        <v>584</v>
      </c>
      <c r="D259" s="142" t="s">
        <v>134</v>
      </c>
      <c r="E259" s="143" t="s">
        <v>585</v>
      </c>
      <c r="F259" s="144" t="s">
        <v>586</v>
      </c>
      <c r="G259" s="145" t="s">
        <v>137</v>
      </c>
      <c r="H259" s="146">
        <v>0.52500000000000002</v>
      </c>
      <c r="I259" s="146"/>
      <c r="J259" s="146">
        <f t="shared" si="50"/>
        <v>0</v>
      </c>
      <c r="K259" s="147"/>
      <c r="L259" s="29"/>
      <c r="M259" s="148" t="s">
        <v>1</v>
      </c>
      <c r="N259" s="149" t="s">
        <v>38</v>
      </c>
      <c r="O259" s="150">
        <v>1E-3</v>
      </c>
      <c r="P259" s="150">
        <f t="shared" si="51"/>
        <v>5.2500000000000008E-4</v>
      </c>
      <c r="Q259" s="150">
        <v>2.9399999999999999E-3</v>
      </c>
      <c r="R259" s="150">
        <f t="shared" si="52"/>
        <v>1.5435E-3</v>
      </c>
      <c r="S259" s="150">
        <v>0</v>
      </c>
      <c r="T259" s="151">
        <f t="shared" si="53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52" t="s">
        <v>198</v>
      </c>
      <c r="AT259" s="152" t="s">
        <v>134</v>
      </c>
      <c r="AU259" s="152" t="s">
        <v>139</v>
      </c>
      <c r="AY259" s="14" t="s">
        <v>131</v>
      </c>
      <c r="BE259" s="153">
        <f t="shared" si="54"/>
        <v>0</v>
      </c>
      <c r="BF259" s="153">
        <f t="shared" si="55"/>
        <v>0</v>
      </c>
      <c r="BG259" s="153">
        <f t="shared" si="56"/>
        <v>0</v>
      </c>
      <c r="BH259" s="153">
        <f t="shared" si="57"/>
        <v>0</v>
      </c>
      <c r="BI259" s="153">
        <f t="shared" si="58"/>
        <v>0</v>
      </c>
      <c r="BJ259" s="14" t="s">
        <v>139</v>
      </c>
      <c r="BK259" s="154">
        <f t="shared" si="59"/>
        <v>0</v>
      </c>
      <c r="BL259" s="14" t="s">
        <v>198</v>
      </c>
      <c r="BM259" s="152" t="s">
        <v>587</v>
      </c>
    </row>
    <row r="260" spans="1:65" s="2" customFormat="1" ht="21.75" customHeight="1">
      <c r="A260" s="28"/>
      <c r="B260" s="141"/>
      <c r="C260" s="142" t="s">
        <v>588</v>
      </c>
      <c r="D260" s="142" t="s">
        <v>134</v>
      </c>
      <c r="E260" s="143" t="s">
        <v>589</v>
      </c>
      <c r="F260" s="144" t="s">
        <v>590</v>
      </c>
      <c r="G260" s="145" t="s">
        <v>499</v>
      </c>
      <c r="H260" s="146">
        <v>46.58</v>
      </c>
      <c r="I260" s="146"/>
      <c r="J260" s="146">
        <f t="shared" si="50"/>
        <v>0</v>
      </c>
      <c r="K260" s="147"/>
      <c r="L260" s="29"/>
      <c r="M260" s="148" t="s">
        <v>1</v>
      </c>
      <c r="N260" s="149" t="s">
        <v>38</v>
      </c>
      <c r="O260" s="150">
        <v>0</v>
      </c>
      <c r="P260" s="150">
        <f t="shared" si="51"/>
        <v>0</v>
      </c>
      <c r="Q260" s="150">
        <v>0</v>
      </c>
      <c r="R260" s="150">
        <f t="shared" si="52"/>
        <v>0</v>
      </c>
      <c r="S260" s="150">
        <v>0</v>
      </c>
      <c r="T260" s="151">
        <f t="shared" si="53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2" t="s">
        <v>198</v>
      </c>
      <c r="AT260" s="152" t="s">
        <v>134</v>
      </c>
      <c r="AU260" s="152" t="s">
        <v>139</v>
      </c>
      <c r="AY260" s="14" t="s">
        <v>131</v>
      </c>
      <c r="BE260" s="153">
        <f t="shared" si="54"/>
        <v>0</v>
      </c>
      <c r="BF260" s="153">
        <f t="shared" si="55"/>
        <v>0</v>
      </c>
      <c r="BG260" s="153">
        <f t="shared" si="56"/>
        <v>0</v>
      </c>
      <c r="BH260" s="153">
        <f t="shared" si="57"/>
        <v>0</v>
      </c>
      <c r="BI260" s="153">
        <f t="shared" si="58"/>
        <v>0</v>
      </c>
      <c r="BJ260" s="14" t="s">
        <v>139</v>
      </c>
      <c r="BK260" s="154">
        <f t="shared" si="59"/>
        <v>0</v>
      </c>
      <c r="BL260" s="14" t="s">
        <v>198</v>
      </c>
      <c r="BM260" s="152" t="s">
        <v>591</v>
      </c>
    </row>
    <row r="261" spans="1:65" s="12" customFormat="1" ht="22.9" hidden="1" customHeight="1">
      <c r="B261" s="129"/>
      <c r="D261" s="130" t="s">
        <v>71</v>
      </c>
      <c r="E261" s="139" t="s">
        <v>592</v>
      </c>
      <c r="F261" s="139" t="s">
        <v>593</v>
      </c>
      <c r="J261" s="140">
        <f>BK261</f>
        <v>0</v>
      </c>
      <c r="L261" s="129"/>
      <c r="M261" s="133"/>
      <c r="N261" s="134"/>
      <c r="O261" s="134"/>
      <c r="P261" s="135">
        <f>SUM(P262:P266)</f>
        <v>98.801360689999996</v>
      </c>
      <c r="Q261" s="134"/>
      <c r="R261" s="135">
        <f>SUM(R262:R266)</f>
        <v>2.7866694999999999</v>
      </c>
      <c r="S261" s="134"/>
      <c r="T261" s="136">
        <f>SUM(T262:T266)</f>
        <v>0</v>
      </c>
      <c r="AR261" s="130" t="s">
        <v>139</v>
      </c>
      <c r="AT261" s="137" t="s">
        <v>71</v>
      </c>
      <c r="AU261" s="137" t="s">
        <v>80</v>
      </c>
      <c r="AY261" s="130" t="s">
        <v>131</v>
      </c>
      <c r="BK261" s="138">
        <f>SUM(BK262:BK266)</f>
        <v>0</v>
      </c>
    </row>
    <row r="262" spans="1:65" s="2" customFormat="1" ht="16.5" hidden="1" customHeight="1">
      <c r="A262" s="28"/>
      <c r="B262" s="141"/>
      <c r="C262" s="142" t="s">
        <v>594</v>
      </c>
      <c r="D262" s="142" t="s">
        <v>134</v>
      </c>
      <c r="E262" s="143" t="s">
        <v>595</v>
      </c>
      <c r="F262" s="144" t="s">
        <v>596</v>
      </c>
      <c r="G262" s="145" t="s">
        <v>162</v>
      </c>
      <c r="H262" s="146">
        <v>4.8120000000000003</v>
      </c>
      <c r="I262" s="146"/>
      <c r="J262" s="146">
        <f>ROUND(I262*H262,3)</f>
        <v>0</v>
      </c>
      <c r="K262" s="147"/>
      <c r="L262" s="29"/>
      <c r="M262" s="148" t="s">
        <v>1</v>
      </c>
      <c r="N262" s="149" t="s">
        <v>38</v>
      </c>
      <c r="O262" s="150">
        <v>0.92084999999999995</v>
      </c>
      <c r="P262" s="150">
        <f>O262*H262</f>
        <v>4.4311302000000001</v>
      </c>
      <c r="Q262" s="150">
        <v>2.3820000000000001E-2</v>
      </c>
      <c r="R262" s="150">
        <f>Q262*H262</f>
        <v>0.11462184000000002</v>
      </c>
      <c r="S262" s="150">
        <v>0</v>
      </c>
      <c r="T262" s="151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52" t="s">
        <v>198</v>
      </c>
      <c r="AT262" s="152" t="s">
        <v>134</v>
      </c>
      <c r="AU262" s="152" t="s">
        <v>139</v>
      </c>
      <c r="AY262" s="14" t="s">
        <v>131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4" t="s">
        <v>139</v>
      </c>
      <c r="BK262" s="154">
        <f>ROUND(I262*H262,3)</f>
        <v>0</v>
      </c>
      <c r="BL262" s="14" t="s">
        <v>198</v>
      </c>
      <c r="BM262" s="152" t="s">
        <v>597</v>
      </c>
    </row>
    <row r="263" spans="1:65" s="2" customFormat="1" ht="21.75" hidden="1" customHeight="1">
      <c r="A263" s="28"/>
      <c r="B263" s="141"/>
      <c r="C263" s="142" t="s">
        <v>598</v>
      </c>
      <c r="D263" s="142" t="s">
        <v>134</v>
      </c>
      <c r="E263" s="143" t="s">
        <v>599</v>
      </c>
      <c r="F263" s="144" t="s">
        <v>600</v>
      </c>
      <c r="G263" s="145" t="s">
        <v>162</v>
      </c>
      <c r="H263" s="146">
        <v>5.3490000000000002</v>
      </c>
      <c r="I263" s="146"/>
      <c r="J263" s="146">
        <f>ROUND(I263*H263,3)</f>
        <v>0</v>
      </c>
      <c r="K263" s="147"/>
      <c r="L263" s="29"/>
      <c r="M263" s="148" t="s">
        <v>1</v>
      </c>
      <c r="N263" s="149" t="s">
        <v>38</v>
      </c>
      <c r="O263" s="150">
        <v>1.2718100000000001</v>
      </c>
      <c r="P263" s="150">
        <f>O263*H263</f>
        <v>6.8029116900000011</v>
      </c>
      <c r="Q263" s="150">
        <v>6.0740000000000002E-2</v>
      </c>
      <c r="R263" s="150">
        <f>Q263*H263</f>
        <v>0.32489826000000005</v>
      </c>
      <c r="S263" s="150">
        <v>0</v>
      </c>
      <c r="T263" s="151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52" t="s">
        <v>198</v>
      </c>
      <c r="AT263" s="152" t="s">
        <v>134</v>
      </c>
      <c r="AU263" s="152" t="s">
        <v>139</v>
      </c>
      <c r="AY263" s="14" t="s">
        <v>131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4" t="s">
        <v>139</v>
      </c>
      <c r="BK263" s="154">
        <f>ROUND(I263*H263,3)</f>
        <v>0</v>
      </c>
      <c r="BL263" s="14" t="s">
        <v>198</v>
      </c>
      <c r="BM263" s="152" t="s">
        <v>601</v>
      </c>
    </row>
    <row r="264" spans="1:65" s="2" customFormat="1" ht="21.75" hidden="1" customHeight="1">
      <c r="A264" s="28"/>
      <c r="B264" s="141"/>
      <c r="C264" s="142" t="s">
        <v>602</v>
      </c>
      <c r="D264" s="142" t="s">
        <v>134</v>
      </c>
      <c r="E264" s="143" t="s">
        <v>603</v>
      </c>
      <c r="F264" s="144" t="s">
        <v>604</v>
      </c>
      <c r="G264" s="145" t="s">
        <v>162</v>
      </c>
      <c r="H264" s="146">
        <v>20.52</v>
      </c>
      <c r="I264" s="146"/>
      <c r="J264" s="146">
        <f>ROUND(I264*H264,3)</f>
        <v>0</v>
      </c>
      <c r="K264" s="147"/>
      <c r="L264" s="29"/>
      <c r="M264" s="148" t="s">
        <v>1</v>
      </c>
      <c r="N264" s="149" t="s">
        <v>38</v>
      </c>
      <c r="O264" s="150">
        <v>1.5891900000000001</v>
      </c>
      <c r="P264" s="150">
        <f>O264*H264</f>
        <v>32.6101788</v>
      </c>
      <c r="Q264" s="150">
        <v>7.8689999999999996E-2</v>
      </c>
      <c r="R264" s="150">
        <f>Q264*H264</f>
        <v>1.6147187999999999</v>
      </c>
      <c r="S264" s="150">
        <v>0</v>
      </c>
      <c r="T264" s="151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52" t="s">
        <v>198</v>
      </c>
      <c r="AT264" s="152" t="s">
        <v>134</v>
      </c>
      <c r="AU264" s="152" t="s">
        <v>139</v>
      </c>
      <c r="AY264" s="14" t="s">
        <v>131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4" t="s">
        <v>139</v>
      </c>
      <c r="BK264" s="154">
        <f>ROUND(I264*H264,3)</f>
        <v>0</v>
      </c>
      <c r="BL264" s="14" t="s">
        <v>198</v>
      </c>
      <c r="BM264" s="152" t="s">
        <v>605</v>
      </c>
    </row>
    <row r="265" spans="1:65" s="2" customFormat="1" ht="33" hidden="1" customHeight="1">
      <c r="A265" s="28"/>
      <c r="B265" s="141"/>
      <c r="C265" s="142" t="s">
        <v>606</v>
      </c>
      <c r="D265" s="142" t="s">
        <v>134</v>
      </c>
      <c r="E265" s="143" t="s">
        <v>607</v>
      </c>
      <c r="F265" s="144" t="s">
        <v>608</v>
      </c>
      <c r="G265" s="145" t="s">
        <v>162</v>
      </c>
      <c r="H265" s="146">
        <v>49.69</v>
      </c>
      <c r="I265" s="146"/>
      <c r="J265" s="146">
        <f>ROUND(I265*H265,3)</f>
        <v>0</v>
      </c>
      <c r="K265" s="147"/>
      <c r="L265" s="29"/>
      <c r="M265" s="148" t="s">
        <v>1</v>
      </c>
      <c r="N265" s="149" t="s">
        <v>38</v>
      </c>
      <c r="O265" s="150">
        <v>1.1060000000000001</v>
      </c>
      <c r="P265" s="150">
        <f>O265*H265</f>
        <v>54.957140000000003</v>
      </c>
      <c r="Q265" s="150">
        <v>1.474E-2</v>
      </c>
      <c r="R265" s="150">
        <f>Q265*H265</f>
        <v>0.73243059999999993</v>
      </c>
      <c r="S265" s="150">
        <v>0</v>
      </c>
      <c r="T265" s="151">
        <f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52" t="s">
        <v>198</v>
      </c>
      <c r="AT265" s="152" t="s">
        <v>134</v>
      </c>
      <c r="AU265" s="152" t="s">
        <v>139</v>
      </c>
      <c r="AY265" s="14" t="s">
        <v>131</v>
      </c>
      <c r="BE265" s="153">
        <f>IF(N265="základná",J265,0)</f>
        <v>0</v>
      </c>
      <c r="BF265" s="153">
        <f>IF(N265="znížená",J265,0)</f>
        <v>0</v>
      </c>
      <c r="BG265" s="153">
        <f>IF(N265="zákl. prenesená",J265,0)</f>
        <v>0</v>
      </c>
      <c r="BH265" s="153">
        <f>IF(N265="zníž. prenesená",J265,0)</f>
        <v>0</v>
      </c>
      <c r="BI265" s="153">
        <f>IF(N265="nulová",J265,0)</f>
        <v>0</v>
      </c>
      <c r="BJ265" s="14" t="s">
        <v>139</v>
      </c>
      <c r="BK265" s="154">
        <f>ROUND(I265*H265,3)</f>
        <v>0</v>
      </c>
      <c r="BL265" s="14" t="s">
        <v>198</v>
      </c>
      <c r="BM265" s="152" t="s">
        <v>609</v>
      </c>
    </row>
    <row r="266" spans="1:65" s="2" customFormat="1" ht="21.75" hidden="1" customHeight="1">
      <c r="A266" s="28"/>
      <c r="B266" s="141"/>
      <c r="C266" s="142" t="s">
        <v>610</v>
      </c>
      <c r="D266" s="142" t="s">
        <v>134</v>
      </c>
      <c r="E266" s="143" t="s">
        <v>611</v>
      </c>
      <c r="F266" s="144" t="s">
        <v>612</v>
      </c>
      <c r="G266" s="145" t="s">
        <v>499</v>
      </c>
      <c r="H266" s="146"/>
      <c r="I266" s="146"/>
      <c r="J266" s="146">
        <f>ROUND(I266*H266,3)</f>
        <v>0</v>
      </c>
      <c r="K266" s="147"/>
      <c r="L266" s="29"/>
      <c r="M266" s="148" t="s">
        <v>1</v>
      </c>
      <c r="N266" s="149" t="s">
        <v>38</v>
      </c>
      <c r="O266" s="150">
        <v>0</v>
      </c>
      <c r="P266" s="150">
        <f>O266*H266</f>
        <v>0</v>
      </c>
      <c r="Q266" s="150">
        <v>0</v>
      </c>
      <c r="R266" s="150">
        <f>Q266*H266</f>
        <v>0</v>
      </c>
      <c r="S266" s="150">
        <v>0</v>
      </c>
      <c r="T266" s="151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2" t="s">
        <v>198</v>
      </c>
      <c r="AT266" s="152" t="s">
        <v>134</v>
      </c>
      <c r="AU266" s="152" t="s">
        <v>139</v>
      </c>
      <c r="AY266" s="14" t="s">
        <v>131</v>
      </c>
      <c r="BE266" s="153">
        <f>IF(N266="základná",J266,0)</f>
        <v>0</v>
      </c>
      <c r="BF266" s="153">
        <f>IF(N266="znížená",J266,0)</f>
        <v>0</v>
      </c>
      <c r="BG266" s="153">
        <f>IF(N266="zákl. prenesená",J266,0)</f>
        <v>0</v>
      </c>
      <c r="BH266" s="153">
        <f>IF(N266="zníž. prenesená",J266,0)</f>
        <v>0</v>
      </c>
      <c r="BI266" s="153">
        <f>IF(N266="nulová",J266,0)</f>
        <v>0</v>
      </c>
      <c r="BJ266" s="14" t="s">
        <v>139</v>
      </c>
      <c r="BK266" s="154">
        <f>ROUND(I266*H266,3)</f>
        <v>0</v>
      </c>
      <c r="BL266" s="14" t="s">
        <v>198</v>
      </c>
      <c r="BM266" s="152" t="s">
        <v>613</v>
      </c>
    </row>
    <row r="267" spans="1:65" s="12" customFormat="1" ht="22.9" customHeight="1">
      <c r="B267" s="129"/>
      <c r="D267" s="130" t="s">
        <v>71</v>
      </c>
      <c r="E267" s="139" t="s">
        <v>614</v>
      </c>
      <c r="F267" s="139" t="s">
        <v>615</v>
      </c>
      <c r="J267" s="140">
        <f>BK267</f>
        <v>0</v>
      </c>
      <c r="L267" s="129"/>
      <c r="M267" s="133"/>
      <c r="N267" s="134"/>
      <c r="O267" s="134"/>
      <c r="P267" s="135">
        <f>SUM(P268:P279)</f>
        <v>119.24701400000002</v>
      </c>
      <c r="Q267" s="134"/>
      <c r="R267" s="135">
        <f>SUM(R268:R279)</f>
        <v>0.6771339999999999</v>
      </c>
      <c r="S267" s="134"/>
      <c r="T267" s="136">
        <f>SUM(T268:T279)</f>
        <v>0</v>
      </c>
      <c r="AR267" s="130" t="s">
        <v>139</v>
      </c>
      <c r="AT267" s="137" t="s">
        <v>71</v>
      </c>
      <c r="AU267" s="137" t="s">
        <v>80</v>
      </c>
      <c r="AY267" s="130" t="s">
        <v>131</v>
      </c>
      <c r="BK267" s="138">
        <f>SUM(BK268:BK279)</f>
        <v>0</v>
      </c>
    </row>
    <row r="268" spans="1:65" s="2" customFormat="1" ht="21.75" customHeight="1">
      <c r="A268" s="28"/>
      <c r="B268" s="141"/>
      <c r="C268" s="142" t="s">
        <v>616</v>
      </c>
      <c r="D268" s="142" t="s">
        <v>134</v>
      </c>
      <c r="E268" s="143" t="s">
        <v>617</v>
      </c>
      <c r="F268" s="144" t="s">
        <v>618</v>
      </c>
      <c r="G268" s="145" t="s">
        <v>432</v>
      </c>
      <c r="H268" s="146">
        <v>1</v>
      </c>
      <c r="I268" s="146"/>
      <c r="J268" s="146">
        <f t="shared" ref="J268:J279" si="60">ROUND(I268*H268,3)</f>
        <v>0</v>
      </c>
      <c r="K268" s="147"/>
      <c r="L268" s="29"/>
      <c r="M268" s="148" t="s">
        <v>1</v>
      </c>
      <c r="N268" s="149" t="s">
        <v>38</v>
      </c>
      <c r="O268" s="150">
        <v>0.60109999999999997</v>
      </c>
      <c r="P268" s="150">
        <f t="shared" ref="P268:P279" si="61">O268*H268</f>
        <v>0.60109999999999997</v>
      </c>
      <c r="Q268" s="150">
        <v>5.11E-3</v>
      </c>
      <c r="R268" s="150">
        <f t="shared" ref="R268:R279" si="62">Q268*H268</f>
        <v>5.11E-3</v>
      </c>
      <c r="S268" s="150">
        <v>0</v>
      </c>
      <c r="T268" s="151">
        <f t="shared" ref="T268:T279" si="63">S268*H268</f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52" t="s">
        <v>198</v>
      </c>
      <c r="AT268" s="152" t="s">
        <v>134</v>
      </c>
      <c r="AU268" s="152" t="s">
        <v>139</v>
      </c>
      <c r="AY268" s="14" t="s">
        <v>131</v>
      </c>
      <c r="BE268" s="153">
        <f t="shared" ref="BE268:BE279" si="64">IF(N268="základná",J268,0)</f>
        <v>0</v>
      </c>
      <c r="BF268" s="153">
        <f t="shared" ref="BF268:BF279" si="65">IF(N268="znížená",J268,0)</f>
        <v>0</v>
      </c>
      <c r="BG268" s="153">
        <f t="shared" ref="BG268:BG279" si="66">IF(N268="zákl. prenesená",J268,0)</f>
        <v>0</v>
      </c>
      <c r="BH268" s="153">
        <f t="shared" ref="BH268:BH279" si="67">IF(N268="zníž. prenesená",J268,0)</f>
        <v>0</v>
      </c>
      <c r="BI268" s="153">
        <f t="shared" ref="BI268:BI279" si="68">IF(N268="nulová",J268,0)</f>
        <v>0</v>
      </c>
      <c r="BJ268" s="14" t="s">
        <v>139</v>
      </c>
      <c r="BK268" s="154">
        <f t="shared" ref="BK268:BK279" si="69">ROUND(I268*H268,3)</f>
        <v>0</v>
      </c>
      <c r="BL268" s="14" t="s">
        <v>198</v>
      </c>
      <c r="BM268" s="152" t="s">
        <v>619</v>
      </c>
    </row>
    <row r="269" spans="1:65" s="2" customFormat="1" ht="16.5" customHeight="1">
      <c r="A269" s="28"/>
      <c r="B269" s="141"/>
      <c r="C269" s="142" t="s">
        <v>620</v>
      </c>
      <c r="D269" s="142" t="s">
        <v>134</v>
      </c>
      <c r="E269" s="143" t="s">
        <v>621</v>
      </c>
      <c r="F269" s="144" t="s">
        <v>622</v>
      </c>
      <c r="G269" s="145" t="s">
        <v>162</v>
      </c>
      <c r="H269" s="146">
        <v>75</v>
      </c>
      <c r="I269" s="146"/>
      <c r="J269" s="146">
        <f t="shared" si="60"/>
        <v>0</v>
      </c>
      <c r="K269" s="147"/>
      <c r="L269" s="29"/>
      <c r="M269" s="148" t="s">
        <v>1</v>
      </c>
      <c r="N269" s="149" t="s">
        <v>38</v>
      </c>
      <c r="O269" s="150">
        <v>0.90985000000000005</v>
      </c>
      <c r="P269" s="150">
        <f t="shared" si="61"/>
        <v>68.23875000000001</v>
      </c>
      <c r="Q269" s="150">
        <v>6.5199999999999998E-3</v>
      </c>
      <c r="R269" s="150">
        <f t="shared" si="62"/>
        <v>0.48899999999999999</v>
      </c>
      <c r="S269" s="150">
        <v>0</v>
      </c>
      <c r="T269" s="151">
        <f t="shared" si="6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2" t="s">
        <v>198</v>
      </c>
      <c r="AT269" s="152" t="s">
        <v>134</v>
      </c>
      <c r="AU269" s="152" t="s">
        <v>139</v>
      </c>
      <c r="AY269" s="14" t="s">
        <v>131</v>
      </c>
      <c r="BE269" s="153">
        <f t="shared" si="64"/>
        <v>0</v>
      </c>
      <c r="BF269" s="153">
        <f t="shared" si="65"/>
        <v>0</v>
      </c>
      <c r="BG269" s="153">
        <f t="shared" si="66"/>
        <v>0</v>
      </c>
      <c r="BH269" s="153">
        <f t="shared" si="67"/>
        <v>0</v>
      </c>
      <c r="BI269" s="153">
        <f t="shared" si="68"/>
        <v>0</v>
      </c>
      <c r="BJ269" s="14" t="s">
        <v>139</v>
      </c>
      <c r="BK269" s="154">
        <f t="shared" si="69"/>
        <v>0</v>
      </c>
      <c r="BL269" s="14" t="s">
        <v>198</v>
      </c>
      <c r="BM269" s="152" t="s">
        <v>623</v>
      </c>
    </row>
    <row r="270" spans="1:65" s="2" customFormat="1" ht="16.5" customHeight="1">
      <c r="A270" s="28"/>
      <c r="B270" s="141"/>
      <c r="C270" s="142" t="s">
        <v>624</v>
      </c>
      <c r="D270" s="142" t="s">
        <v>134</v>
      </c>
      <c r="E270" s="143" t="s">
        <v>625</v>
      </c>
      <c r="F270" s="144" t="s">
        <v>626</v>
      </c>
      <c r="G270" s="145" t="s">
        <v>290</v>
      </c>
      <c r="H270" s="146">
        <v>15.4</v>
      </c>
      <c r="I270" s="146"/>
      <c r="J270" s="146">
        <f t="shared" si="60"/>
        <v>0</v>
      </c>
      <c r="K270" s="147"/>
      <c r="L270" s="29"/>
      <c r="M270" s="148" t="s">
        <v>1</v>
      </c>
      <c r="N270" s="149" t="s">
        <v>38</v>
      </c>
      <c r="O270" s="150">
        <v>0.10138</v>
      </c>
      <c r="P270" s="150">
        <f t="shared" si="61"/>
        <v>1.5612520000000001</v>
      </c>
      <c r="Q270" s="150">
        <v>1.0000000000000001E-5</v>
      </c>
      <c r="R270" s="150">
        <f t="shared" si="62"/>
        <v>1.54E-4</v>
      </c>
      <c r="S270" s="150">
        <v>0</v>
      </c>
      <c r="T270" s="151">
        <f t="shared" si="6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2" t="s">
        <v>198</v>
      </c>
      <c r="AT270" s="152" t="s">
        <v>134</v>
      </c>
      <c r="AU270" s="152" t="s">
        <v>139</v>
      </c>
      <c r="AY270" s="14" t="s">
        <v>131</v>
      </c>
      <c r="BE270" s="153">
        <f t="shared" si="64"/>
        <v>0</v>
      </c>
      <c r="BF270" s="153">
        <f t="shared" si="65"/>
        <v>0</v>
      </c>
      <c r="BG270" s="153">
        <f t="shared" si="66"/>
        <v>0</v>
      </c>
      <c r="BH270" s="153">
        <f t="shared" si="67"/>
        <v>0</v>
      </c>
      <c r="BI270" s="153">
        <f t="shared" si="68"/>
        <v>0</v>
      </c>
      <c r="BJ270" s="14" t="s">
        <v>139</v>
      </c>
      <c r="BK270" s="154">
        <f t="shared" si="69"/>
        <v>0</v>
      </c>
      <c r="BL270" s="14" t="s">
        <v>198</v>
      </c>
      <c r="BM270" s="152" t="s">
        <v>627</v>
      </c>
    </row>
    <row r="271" spans="1:65" s="2" customFormat="1" ht="16.5" customHeight="1">
      <c r="A271" s="28"/>
      <c r="B271" s="141"/>
      <c r="C271" s="155" t="s">
        <v>628</v>
      </c>
      <c r="D271" s="155" t="s">
        <v>214</v>
      </c>
      <c r="E271" s="156" t="s">
        <v>629</v>
      </c>
      <c r="F271" s="157" t="s">
        <v>630</v>
      </c>
      <c r="G271" s="158" t="s">
        <v>146</v>
      </c>
      <c r="H271" s="159">
        <v>3</v>
      </c>
      <c r="I271" s="159"/>
      <c r="J271" s="159">
        <f t="shared" si="60"/>
        <v>0</v>
      </c>
      <c r="K271" s="160"/>
      <c r="L271" s="161"/>
      <c r="M271" s="162" t="s">
        <v>1</v>
      </c>
      <c r="N271" s="163" t="s">
        <v>38</v>
      </c>
      <c r="O271" s="150">
        <v>0</v>
      </c>
      <c r="P271" s="150">
        <f t="shared" si="61"/>
        <v>0</v>
      </c>
      <c r="Q271" s="150">
        <v>1E-3</v>
      </c>
      <c r="R271" s="150">
        <f t="shared" si="62"/>
        <v>3.0000000000000001E-3</v>
      </c>
      <c r="S271" s="150">
        <v>0</v>
      </c>
      <c r="T271" s="151">
        <f t="shared" si="6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2" t="s">
        <v>263</v>
      </c>
      <c r="AT271" s="152" t="s">
        <v>214</v>
      </c>
      <c r="AU271" s="152" t="s">
        <v>139</v>
      </c>
      <c r="AY271" s="14" t="s">
        <v>131</v>
      </c>
      <c r="BE271" s="153">
        <f t="shared" si="64"/>
        <v>0</v>
      </c>
      <c r="BF271" s="153">
        <f t="shared" si="65"/>
        <v>0</v>
      </c>
      <c r="BG271" s="153">
        <f t="shared" si="66"/>
        <v>0</v>
      </c>
      <c r="BH271" s="153">
        <f t="shared" si="67"/>
        <v>0</v>
      </c>
      <c r="BI271" s="153">
        <f t="shared" si="68"/>
        <v>0</v>
      </c>
      <c r="BJ271" s="14" t="s">
        <v>139</v>
      </c>
      <c r="BK271" s="154">
        <f t="shared" si="69"/>
        <v>0</v>
      </c>
      <c r="BL271" s="14" t="s">
        <v>198</v>
      </c>
      <c r="BM271" s="152" t="s">
        <v>631</v>
      </c>
    </row>
    <row r="272" spans="1:65" s="2" customFormat="1" ht="16.5" customHeight="1">
      <c r="A272" s="28"/>
      <c r="B272" s="141"/>
      <c r="C272" s="142" t="s">
        <v>632</v>
      </c>
      <c r="D272" s="142" t="s">
        <v>134</v>
      </c>
      <c r="E272" s="143" t="s">
        <v>633</v>
      </c>
      <c r="F272" s="144" t="s">
        <v>634</v>
      </c>
      <c r="G272" s="145" t="s">
        <v>146</v>
      </c>
      <c r="H272" s="146">
        <v>2</v>
      </c>
      <c r="I272" s="146"/>
      <c r="J272" s="146">
        <f t="shared" si="60"/>
        <v>0</v>
      </c>
      <c r="K272" s="147"/>
      <c r="L272" s="29"/>
      <c r="M272" s="148" t="s">
        <v>1</v>
      </c>
      <c r="N272" s="149" t="s">
        <v>38</v>
      </c>
      <c r="O272" s="150">
        <v>0.30251</v>
      </c>
      <c r="P272" s="150">
        <f t="shared" si="61"/>
        <v>0.60502</v>
      </c>
      <c r="Q272" s="150">
        <v>1.1100000000000001E-3</v>
      </c>
      <c r="R272" s="150">
        <f t="shared" si="62"/>
        <v>2.2200000000000002E-3</v>
      </c>
      <c r="S272" s="150">
        <v>0</v>
      </c>
      <c r="T272" s="151">
        <f t="shared" si="6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2" t="s">
        <v>198</v>
      </c>
      <c r="AT272" s="152" t="s">
        <v>134</v>
      </c>
      <c r="AU272" s="152" t="s">
        <v>139</v>
      </c>
      <c r="AY272" s="14" t="s">
        <v>131</v>
      </c>
      <c r="BE272" s="153">
        <f t="shared" si="64"/>
        <v>0</v>
      </c>
      <c r="BF272" s="153">
        <f t="shared" si="65"/>
        <v>0</v>
      </c>
      <c r="BG272" s="153">
        <f t="shared" si="66"/>
        <v>0</v>
      </c>
      <c r="BH272" s="153">
        <f t="shared" si="67"/>
        <v>0</v>
      </c>
      <c r="BI272" s="153">
        <f t="shared" si="68"/>
        <v>0</v>
      </c>
      <c r="BJ272" s="14" t="s">
        <v>139</v>
      </c>
      <c r="BK272" s="154">
        <f t="shared" si="69"/>
        <v>0</v>
      </c>
      <c r="BL272" s="14" t="s">
        <v>198</v>
      </c>
      <c r="BM272" s="152" t="s">
        <v>635</v>
      </c>
    </row>
    <row r="273" spans="1:65" s="2" customFormat="1" ht="16.5" customHeight="1">
      <c r="A273" s="28"/>
      <c r="B273" s="141"/>
      <c r="C273" s="142" t="s">
        <v>636</v>
      </c>
      <c r="D273" s="142" t="s">
        <v>134</v>
      </c>
      <c r="E273" s="143" t="s">
        <v>637</v>
      </c>
      <c r="F273" s="144" t="s">
        <v>638</v>
      </c>
      <c r="G273" s="145" t="s">
        <v>290</v>
      </c>
      <c r="H273" s="146">
        <v>10.5</v>
      </c>
      <c r="I273" s="146"/>
      <c r="J273" s="146">
        <f t="shared" si="60"/>
        <v>0</v>
      </c>
      <c r="K273" s="147"/>
      <c r="L273" s="29"/>
      <c r="M273" s="148" t="s">
        <v>1</v>
      </c>
      <c r="N273" s="149" t="s">
        <v>38</v>
      </c>
      <c r="O273" s="150">
        <v>0.50326000000000004</v>
      </c>
      <c r="P273" s="150">
        <f t="shared" si="61"/>
        <v>5.2842300000000009</v>
      </c>
      <c r="Q273" s="150">
        <v>2.8800000000000002E-3</v>
      </c>
      <c r="R273" s="150">
        <f t="shared" si="62"/>
        <v>3.0240000000000003E-2</v>
      </c>
      <c r="S273" s="150">
        <v>0</v>
      </c>
      <c r="T273" s="151">
        <f t="shared" si="6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2" t="s">
        <v>198</v>
      </c>
      <c r="AT273" s="152" t="s">
        <v>134</v>
      </c>
      <c r="AU273" s="152" t="s">
        <v>139</v>
      </c>
      <c r="AY273" s="14" t="s">
        <v>131</v>
      </c>
      <c r="BE273" s="153">
        <f t="shared" si="64"/>
        <v>0</v>
      </c>
      <c r="BF273" s="153">
        <f t="shared" si="65"/>
        <v>0</v>
      </c>
      <c r="BG273" s="153">
        <f t="shared" si="66"/>
        <v>0</v>
      </c>
      <c r="BH273" s="153">
        <f t="shared" si="67"/>
        <v>0</v>
      </c>
      <c r="BI273" s="153">
        <f t="shared" si="68"/>
        <v>0</v>
      </c>
      <c r="BJ273" s="14" t="s">
        <v>139</v>
      </c>
      <c r="BK273" s="154">
        <f t="shared" si="69"/>
        <v>0</v>
      </c>
      <c r="BL273" s="14" t="s">
        <v>198</v>
      </c>
      <c r="BM273" s="152" t="s">
        <v>639</v>
      </c>
    </row>
    <row r="274" spans="1:65" s="2" customFormat="1" ht="16.5" customHeight="1">
      <c r="A274" s="28"/>
      <c r="B274" s="141"/>
      <c r="C274" s="142" t="s">
        <v>640</v>
      </c>
      <c r="D274" s="142" t="s">
        <v>134</v>
      </c>
      <c r="E274" s="143" t="s">
        <v>641</v>
      </c>
      <c r="F274" s="144" t="s">
        <v>642</v>
      </c>
      <c r="G274" s="145" t="s">
        <v>290</v>
      </c>
      <c r="H274" s="146">
        <v>13</v>
      </c>
      <c r="I274" s="146"/>
      <c r="J274" s="146">
        <f t="shared" si="60"/>
        <v>0</v>
      </c>
      <c r="K274" s="147"/>
      <c r="L274" s="29"/>
      <c r="M274" s="148" t="s">
        <v>1</v>
      </c>
      <c r="N274" s="149" t="s">
        <v>38</v>
      </c>
      <c r="O274" s="150">
        <v>0.61</v>
      </c>
      <c r="P274" s="150">
        <f t="shared" si="61"/>
        <v>7.93</v>
      </c>
      <c r="Q274" s="150">
        <v>3.5699999999999998E-3</v>
      </c>
      <c r="R274" s="150">
        <f t="shared" si="62"/>
        <v>4.641E-2</v>
      </c>
      <c r="S274" s="150">
        <v>0</v>
      </c>
      <c r="T274" s="151">
        <f t="shared" si="6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2" t="s">
        <v>198</v>
      </c>
      <c r="AT274" s="152" t="s">
        <v>134</v>
      </c>
      <c r="AU274" s="152" t="s">
        <v>139</v>
      </c>
      <c r="AY274" s="14" t="s">
        <v>131</v>
      </c>
      <c r="BE274" s="153">
        <f t="shared" si="64"/>
        <v>0</v>
      </c>
      <c r="BF274" s="153">
        <f t="shared" si="65"/>
        <v>0</v>
      </c>
      <c r="BG274" s="153">
        <f t="shared" si="66"/>
        <v>0</v>
      </c>
      <c r="BH274" s="153">
        <f t="shared" si="67"/>
        <v>0</v>
      </c>
      <c r="BI274" s="153">
        <f t="shared" si="68"/>
        <v>0</v>
      </c>
      <c r="BJ274" s="14" t="s">
        <v>139</v>
      </c>
      <c r="BK274" s="154">
        <f t="shared" si="69"/>
        <v>0</v>
      </c>
      <c r="BL274" s="14" t="s">
        <v>198</v>
      </c>
      <c r="BM274" s="152" t="s">
        <v>643</v>
      </c>
    </row>
    <row r="275" spans="1:65" s="2" customFormat="1" ht="16.5" customHeight="1">
      <c r="A275" s="28"/>
      <c r="B275" s="141"/>
      <c r="C275" s="142" t="s">
        <v>644</v>
      </c>
      <c r="D275" s="142" t="s">
        <v>134</v>
      </c>
      <c r="E275" s="143" t="s">
        <v>645</v>
      </c>
      <c r="F275" s="144" t="s">
        <v>646</v>
      </c>
      <c r="G275" s="145" t="s">
        <v>290</v>
      </c>
      <c r="H275" s="146">
        <v>9</v>
      </c>
      <c r="I275" s="146"/>
      <c r="J275" s="146">
        <f t="shared" si="60"/>
        <v>0</v>
      </c>
      <c r="K275" s="147"/>
      <c r="L275" s="29"/>
      <c r="M275" s="148" t="s">
        <v>1</v>
      </c>
      <c r="N275" s="149" t="s">
        <v>38</v>
      </c>
      <c r="O275" s="150">
        <v>0.39406000000000002</v>
      </c>
      <c r="P275" s="150">
        <f t="shared" si="61"/>
        <v>3.5465400000000002</v>
      </c>
      <c r="Q275" s="150">
        <v>2.2599999999999999E-3</v>
      </c>
      <c r="R275" s="150">
        <f t="shared" si="62"/>
        <v>2.0339999999999997E-2</v>
      </c>
      <c r="S275" s="150">
        <v>0</v>
      </c>
      <c r="T275" s="151">
        <f t="shared" si="6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2" t="s">
        <v>198</v>
      </c>
      <c r="AT275" s="152" t="s">
        <v>134</v>
      </c>
      <c r="AU275" s="152" t="s">
        <v>139</v>
      </c>
      <c r="AY275" s="14" t="s">
        <v>131</v>
      </c>
      <c r="BE275" s="153">
        <f t="shared" si="64"/>
        <v>0</v>
      </c>
      <c r="BF275" s="153">
        <f t="shared" si="65"/>
        <v>0</v>
      </c>
      <c r="BG275" s="153">
        <f t="shared" si="66"/>
        <v>0</v>
      </c>
      <c r="BH275" s="153">
        <f t="shared" si="67"/>
        <v>0</v>
      </c>
      <c r="BI275" s="153">
        <f t="shared" si="68"/>
        <v>0</v>
      </c>
      <c r="BJ275" s="14" t="s">
        <v>139</v>
      </c>
      <c r="BK275" s="154">
        <f t="shared" si="69"/>
        <v>0</v>
      </c>
      <c r="BL275" s="14" t="s">
        <v>198</v>
      </c>
      <c r="BM275" s="152" t="s">
        <v>647</v>
      </c>
    </row>
    <row r="276" spans="1:65" s="2" customFormat="1" ht="21.75" customHeight="1">
      <c r="A276" s="28"/>
      <c r="B276" s="141"/>
      <c r="C276" s="142" t="s">
        <v>648</v>
      </c>
      <c r="D276" s="142" t="s">
        <v>134</v>
      </c>
      <c r="E276" s="143" t="s">
        <v>649</v>
      </c>
      <c r="F276" s="144" t="s">
        <v>650</v>
      </c>
      <c r="G276" s="145" t="s">
        <v>290</v>
      </c>
      <c r="H276" s="146">
        <v>14</v>
      </c>
      <c r="I276" s="146"/>
      <c r="J276" s="146">
        <f t="shared" si="60"/>
        <v>0</v>
      </c>
      <c r="K276" s="147"/>
      <c r="L276" s="29"/>
      <c r="M276" s="148" t="s">
        <v>1</v>
      </c>
      <c r="N276" s="149" t="s">
        <v>38</v>
      </c>
      <c r="O276" s="150">
        <v>0.64995999999999998</v>
      </c>
      <c r="P276" s="150">
        <f t="shared" si="61"/>
        <v>9.0994399999999995</v>
      </c>
      <c r="Q276" s="150">
        <v>3.5899999999999999E-3</v>
      </c>
      <c r="R276" s="150">
        <f t="shared" si="62"/>
        <v>5.0259999999999999E-2</v>
      </c>
      <c r="S276" s="150">
        <v>0</v>
      </c>
      <c r="T276" s="151">
        <f t="shared" si="6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2" t="s">
        <v>198</v>
      </c>
      <c r="AT276" s="152" t="s">
        <v>134</v>
      </c>
      <c r="AU276" s="152" t="s">
        <v>139</v>
      </c>
      <c r="AY276" s="14" t="s">
        <v>131</v>
      </c>
      <c r="BE276" s="153">
        <f t="shared" si="64"/>
        <v>0</v>
      </c>
      <c r="BF276" s="153">
        <f t="shared" si="65"/>
        <v>0</v>
      </c>
      <c r="BG276" s="153">
        <f t="shared" si="66"/>
        <v>0</v>
      </c>
      <c r="BH276" s="153">
        <f t="shared" si="67"/>
        <v>0</v>
      </c>
      <c r="BI276" s="153">
        <f t="shared" si="68"/>
        <v>0</v>
      </c>
      <c r="BJ276" s="14" t="s">
        <v>139</v>
      </c>
      <c r="BK276" s="154">
        <f t="shared" si="69"/>
        <v>0</v>
      </c>
      <c r="BL276" s="14" t="s">
        <v>198</v>
      </c>
      <c r="BM276" s="152" t="s">
        <v>651</v>
      </c>
    </row>
    <row r="277" spans="1:65" s="2" customFormat="1" ht="21.75" customHeight="1">
      <c r="A277" s="28"/>
      <c r="B277" s="141"/>
      <c r="C277" s="142" t="s">
        <v>652</v>
      </c>
      <c r="D277" s="142" t="s">
        <v>134</v>
      </c>
      <c r="E277" s="143" t="s">
        <v>653</v>
      </c>
      <c r="F277" s="144" t="s">
        <v>654</v>
      </c>
      <c r="G277" s="145" t="s">
        <v>290</v>
      </c>
      <c r="H277" s="146">
        <v>21.4</v>
      </c>
      <c r="I277" s="146"/>
      <c r="J277" s="146">
        <f t="shared" si="60"/>
        <v>0</v>
      </c>
      <c r="K277" s="147"/>
      <c r="L277" s="29"/>
      <c r="M277" s="148" t="s">
        <v>1</v>
      </c>
      <c r="N277" s="149" t="s">
        <v>38</v>
      </c>
      <c r="O277" s="150">
        <v>0.89112999999999998</v>
      </c>
      <c r="P277" s="150">
        <f t="shared" si="61"/>
        <v>19.070181999999999</v>
      </c>
      <c r="Q277" s="150">
        <v>1E-3</v>
      </c>
      <c r="R277" s="150">
        <f t="shared" si="62"/>
        <v>2.1399999999999999E-2</v>
      </c>
      <c r="S277" s="150">
        <v>0</v>
      </c>
      <c r="T277" s="151">
        <f t="shared" si="6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2" t="s">
        <v>198</v>
      </c>
      <c r="AT277" s="152" t="s">
        <v>134</v>
      </c>
      <c r="AU277" s="152" t="s">
        <v>139</v>
      </c>
      <c r="AY277" s="14" t="s">
        <v>131</v>
      </c>
      <c r="BE277" s="153">
        <f t="shared" si="64"/>
        <v>0</v>
      </c>
      <c r="BF277" s="153">
        <f t="shared" si="65"/>
        <v>0</v>
      </c>
      <c r="BG277" s="153">
        <f t="shared" si="66"/>
        <v>0</v>
      </c>
      <c r="BH277" s="153">
        <f t="shared" si="67"/>
        <v>0</v>
      </c>
      <c r="BI277" s="153">
        <f t="shared" si="68"/>
        <v>0</v>
      </c>
      <c r="BJ277" s="14" t="s">
        <v>139</v>
      </c>
      <c r="BK277" s="154">
        <f t="shared" si="69"/>
        <v>0</v>
      </c>
      <c r="BL277" s="14" t="s">
        <v>198</v>
      </c>
      <c r="BM277" s="152" t="s">
        <v>655</v>
      </c>
    </row>
    <row r="278" spans="1:65" s="2" customFormat="1" ht="21.75" customHeight="1">
      <c r="A278" s="28"/>
      <c r="B278" s="141"/>
      <c r="C278" s="142" t="s">
        <v>656</v>
      </c>
      <c r="D278" s="142" t="s">
        <v>134</v>
      </c>
      <c r="E278" s="143" t="s">
        <v>657</v>
      </c>
      <c r="F278" s="144" t="s">
        <v>658</v>
      </c>
      <c r="G278" s="145" t="s">
        <v>162</v>
      </c>
      <c r="H278" s="146">
        <v>75</v>
      </c>
      <c r="I278" s="146"/>
      <c r="J278" s="146">
        <f t="shared" si="60"/>
        <v>0</v>
      </c>
      <c r="K278" s="147"/>
      <c r="L278" s="29"/>
      <c r="M278" s="148" t="s">
        <v>1</v>
      </c>
      <c r="N278" s="149" t="s">
        <v>38</v>
      </c>
      <c r="O278" s="150">
        <v>4.4139999999999999E-2</v>
      </c>
      <c r="P278" s="150">
        <f t="shared" si="61"/>
        <v>3.3104999999999998</v>
      </c>
      <c r="Q278" s="150">
        <v>1.2E-4</v>
      </c>
      <c r="R278" s="150">
        <f t="shared" si="62"/>
        <v>9.0000000000000011E-3</v>
      </c>
      <c r="S278" s="150">
        <v>0</v>
      </c>
      <c r="T278" s="151">
        <f t="shared" si="6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2" t="s">
        <v>198</v>
      </c>
      <c r="AT278" s="152" t="s">
        <v>134</v>
      </c>
      <c r="AU278" s="152" t="s">
        <v>139</v>
      </c>
      <c r="AY278" s="14" t="s">
        <v>131</v>
      </c>
      <c r="BE278" s="153">
        <f t="shared" si="64"/>
        <v>0</v>
      </c>
      <c r="BF278" s="153">
        <f t="shared" si="65"/>
        <v>0</v>
      </c>
      <c r="BG278" s="153">
        <f t="shared" si="66"/>
        <v>0</v>
      </c>
      <c r="BH278" s="153">
        <f t="shared" si="67"/>
        <v>0</v>
      </c>
      <c r="BI278" s="153">
        <f t="shared" si="68"/>
        <v>0</v>
      </c>
      <c r="BJ278" s="14" t="s">
        <v>139</v>
      </c>
      <c r="BK278" s="154">
        <f t="shared" si="69"/>
        <v>0</v>
      </c>
      <c r="BL278" s="14" t="s">
        <v>198</v>
      </c>
      <c r="BM278" s="152" t="s">
        <v>659</v>
      </c>
    </row>
    <row r="279" spans="1:65" s="2" customFormat="1" ht="21.75" customHeight="1">
      <c r="A279" s="28"/>
      <c r="B279" s="141"/>
      <c r="C279" s="142" t="s">
        <v>660</v>
      </c>
      <c r="D279" s="142" t="s">
        <v>134</v>
      </c>
      <c r="E279" s="143" t="s">
        <v>661</v>
      </c>
      <c r="F279" s="144" t="s">
        <v>662</v>
      </c>
      <c r="G279" s="145" t="s">
        <v>499</v>
      </c>
      <c r="H279" s="146">
        <v>34.69</v>
      </c>
      <c r="I279" s="146"/>
      <c r="J279" s="146">
        <f t="shared" si="60"/>
        <v>0</v>
      </c>
      <c r="K279" s="147"/>
      <c r="L279" s="29"/>
      <c r="M279" s="148" t="s">
        <v>1</v>
      </c>
      <c r="N279" s="149" t="s">
        <v>38</v>
      </c>
      <c r="O279" s="150">
        <v>0</v>
      </c>
      <c r="P279" s="150">
        <f t="shared" si="61"/>
        <v>0</v>
      </c>
      <c r="Q279" s="150">
        <v>0</v>
      </c>
      <c r="R279" s="150">
        <f t="shared" si="62"/>
        <v>0</v>
      </c>
      <c r="S279" s="150">
        <v>0</v>
      </c>
      <c r="T279" s="151">
        <f t="shared" si="6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2" t="s">
        <v>198</v>
      </c>
      <c r="AT279" s="152" t="s">
        <v>134</v>
      </c>
      <c r="AU279" s="152" t="s">
        <v>139</v>
      </c>
      <c r="AY279" s="14" t="s">
        <v>131</v>
      </c>
      <c r="BE279" s="153">
        <f t="shared" si="64"/>
        <v>0</v>
      </c>
      <c r="BF279" s="153">
        <f t="shared" si="65"/>
        <v>0</v>
      </c>
      <c r="BG279" s="153">
        <f t="shared" si="66"/>
        <v>0</v>
      </c>
      <c r="BH279" s="153">
        <f t="shared" si="67"/>
        <v>0</v>
      </c>
      <c r="BI279" s="153">
        <f t="shared" si="68"/>
        <v>0</v>
      </c>
      <c r="BJ279" s="14" t="s">
        <v>139</v>
      </c>
      <c r="BK279" s="154">
        <f t="shared" si="69"/>
        <v>0</v>
      </c>
      <c r="BL279" s="14" t="s">
        <v>198</v>
      </c>
      <c r="BM279" s="152" t="s">
        <v>663</v>
      </c>
    </row>
    <row r="280" spans="1:65" s="12" customFormat="1" ht="22.9" customHeight="1">
      <c r="B280" s="129"/>
      <c r="D280" s="130" t="s">
        <v>71</v>
      </c>
      <c r="E280" s="139" t="s">
        <v>664</v>
      </c>
      <c r="F280" s="139" t="s">
        <v>665</v>
      </c>
      <c r="J280" s="140">
        <f>BK280</f>
        <v>0</v>
      </c>
      <c r="L280" s="129"/>
      <c r="M280" s="133"/>
      <c r="N280" s="134"/>
      <c r="O280" s="134"/>
      <c r="P280" s="135">
        <f>SUM(P281:P282)</f>
        <v>7.8285679999999997</v>
      </c>
      <c r="Q280" s="134"/>
      <c r="R280" s="135">
        <f>SUM(R281:R282)</f>
        <v>3.7400000000000003E-2</v>
      </c>
      <c r="S280" s="134"/>
      <c r="T280" s="136">
        <f>SUM(T281:T282)</f>
        <v>0</v>
      </c>
      <c r="AR280" s="130" t="s">
        <v>139</v>
      </c>
      <c r="AT280" s="137" t="s">
        <v>71</v>
      </c>
      <c r="AU280" s="137" t="s">
        <v>80</v>
      </c>
      <c r="AY280" s="130" t="s">
        <v>131</v>
      </c>
      <c r="BK280" s="138">
        <f>SUM(BK281:BK282)</f>
        <v>0</v>
      </c>
    </row>
    <row r="281" spans="1:65" s="2" customFormat="1" ht="16.5" customHeight="1">
      <c r="A281" s="28"/>
      <c r="B281" s="141"/>
      <c r="C281" s="142" t="s">
        <v>666</v>
      </c>
      <c r="D281" s="142" t="s">
        <v>134</v>
      </c>
      <c r="E281" s="143" t="s">
        <v>667</v>
      </c>
      <c r="F281" s="144" t="s">
        <v>668</v>
      </c>
      <c r="G281" s="145" t="s">
        <v>162</v>
      </c>
      <c r="H281" s="146">
        <v>74.8</v>
      </c>
      <c r="I281" s="146"/>
      <c r="J281" s="146">
        <f>ROUND(I281*H281,3)</f>
        <v>0</v>
      </c>
      <c r="K281" s="147"/>
      <c r="L281" s="29"/>
      <c r="M281" s="148" t="s">
        <v>1</v>
      </c>
      <c r="N281" s="149" t="s">
        <v>38</v>
      </c>
      <c r="O281" s="150">
        <v>0.10466</v>
      </c>
      <c r="P281" s="150">
        <f>O281*H281</f>
        <v>7.8285679999999997</v>
      </c>
      <c r="Q281" s="150">
        <v>5.0000000000000001E-4</v>
      </c>
      <c r="R281" s="150">
        <f>Q281*H281</f>
        <v>3.7400000000000003E-2</v>
      </c>
      <c r="S281" s="150">
        <v>0</v>
      </c>
      <c r="T281" s="151">
        <f>S281*H281</f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2" t="s">
        <v>198</v>
      </c>
      <c r="AT281" s="152" t="s">
        <v>134</v>
      </c>
      <c r="AU281" s="152" t="s">
        <v>139</v>
      </c>
      <c r="AY281" s="14" t="s">
        <v>131</v>
      </c>
      <c r="BE281" s="153">
        <f>IF(N281="základná",J281,0)</f>
        <v>0</v>
      </c>
      <c r="BF281" s="153">
        <f>IF(N281="znížená",J281,0)</f>
        <v>0</v>
      </c>
      <c r="BG281" s="153">
        <f>IF(N281="zákl. prenesená",J281,0)</f>
        <v>0</v>
      </c>
      <c r="BH281" s="153">
        <f>IF(N281="zníž. prenesená",J281,0)</f>
        <v>0</v>
      </c>
      <c r="BI281" s="153">
        <f>IF(N281="nulová",J281,0)</f>
        <v>0</v>
      </c>
      <c r="BJ281" s="14" t="s">
        <v>139</v>
      </c>
      <c r="BK281" s="154">
        <f>ROUND(I281*H281,3)</f>
        <v>0</v>
      </c>
      <c r="BL281" s="14" t="s">
        <v>198</v>
      </c>
      <c r="BM281" s="152" t="s">
        <v>669</v>
      </c>
    </row>
    <row r="282" spans="1:65" s="2" customFormat="1" ht="21.75" customHeight="1">
      <c r="A282" s="28"/>
      <c r="B282" s="141"/>
      <c r="C282" s="142" t="s">
        <v>670</v>
      </c>
      <c r="D282" s="142" t="s">
        <v>134</v>
      </c>
      <c r="E282" s="143" t="s">
        <v>671</v>
      </c>
      <c r="F282" s="144" t="s">
        <v>672</v>
      </c>
      <c r="G282" s="145" t="s">
        <v>499</v>
      </c>
      <c r="H282" s="146">
        <v>2.81</v>
      </c>
      <c r="I282" s="146"/>
      <c r="J282" s="146">
        <f>ROUND(I282*H282,3)</f>
        <v>0</v>
      </c>
      <c r="K282" s="147"/>
      <c r="L282" s="29"/>
      <c r="M282" s="148" t="s">
        <v>1</v>
      </c>
      <c r="N282" s="149" t="s">
        <v>38</v>
      </c>
      <c r="O282" s="150">
        <v>0</v>
      </c>
      <c r="P282" s="150">
        <f>O282*H282</f>
        <v>0</v>
      </c>
      <c r="Q282" s="150">
        <v>0</v>
      </c>
      <c r="R282" s="150">
        <f>Q282*H282</f>
        <v>0</v>
      </c>
      <c r="S282" s="150">
        <v>0</v>
      </c>
      <c r="T282" s="151">
        <f>S282*H282</f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2" t="s">
        <v>198</v>
      </c>
      <c r="AT282" s="152" t="s">
        <v>134</v>
      </c>
      <c r="AU282" s="152" t="s">
        <v>139</v>
      </c>
      <c r="AY282" s="14" t="s">
        <v>131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4" t="s">
        <v>139</v>
      </c>
      <c r="BK282" s="154">
        <f>ROUND(I282*H282,3)</f>
        <v>0</v>
      </c>
      <c r="BL282" s="14" t="s">
        <v>198</v>
      </c>
      <c r="BM282" s="152" t="s">
        <v>673</v>
      </c>
    </row>
    <row r="283" spans="1:65" s="12" customFormat="1" ht="22.9" customHeight="1">
      <c r="B283" s="129"/>
      <c r="D283" s="130" t="s">
        <v>71</v>
      </c>
      <c r="E283" s="139" t="s">
        <v>674</v>
      </c>
      <c r="F283" s="139" t="s">
        <v>675</v>
      </c>
      <c r="J283" s="140">
        <f>BK283</f>
        <v>0</v>
      </c>
      <c r="L283" s="129"/>
      <c r="M283" s="133"/>
      <c r="N283" s="134"/>
      <c r="O283" s="134"/>
      <c r="P283" s="135">
        <f>SUM(P284:P291)</f>
        <v>42.052563999999997</v>
      </c>
      <c r="Q283" s="134"/>
      <c r="R283" s="135">
        <f>SUM(R284:R291)</f>
        <v>0.55377600000000005</v>
      </c>
      <c r="S283" s="134"/>
      <c r="T283" s="136">
        <f>SUM(T284:T291)</f>
        <v>0</v>
      </c>
      <c r="AR283" s="130" t="s">
        <v>139</v>
      </c>
      <c r="AT283" s="137" t="s">
        <v>71</v>
      </c>
      <c r="AU283" s="137" t="s">
        <v>80</v>
      </c>
      <c r="AY283" s="130" t="s">
        <v>131</v>
      </c>
      <c r="BK283" s="138">
        <f>SUM(BK284:BK291)</f>
        <v>0</v>
      </c>
    </row>
    <row r="284" spans="1:65" s="2" customFormat="1" ht="16.5" customHeight="1">
      <c r="A284" s="28"/>
      <c r="B284" s="141"/>
      <c r="C284" s="142" t="s">
        <v>676</v>
      </c>
      <c r="D284" s="142" t="s">
        <v>134</v>
      </c>
      <c r="E284" s="143" t="s">
        <v>677</v>
      </c>
      <c r="F284" s="144" t="s">
        <v>678</v>
      </c>
      <c r="G284" s="145" t="s">
        <v>290</v>
      </c>
      <c r="H284" s="146">
        <v>56.6</v>
      </c>
      <c r="I284" s="146"/>
      <c r="J284" s="146">
        <f t="shared" ref="J284:J291" si="70">ROUND(I284*H284,3)</f>
        <v>0</v>
      </c>
      <c r="K284" s="147"/>
      <c r="L284" s="29"/>
      <c r="M284" s="148" t="s">
        <v>1</v>
      </c>
      <c r="N284" s="149" t="s">
        <v>38</v>
      </c>
      <c r="O284" s="150">
        <v>0.36459000000000003</v>
      </c>
      <c r="P284" s="150">
        <f t="shared" ref="P284:P291" si="71">O284*H284</f>
        <v>20.635794000000001</v>
      </c>
      <c r="Q284" s="150">
        <v>1.8000000000000001E-4</v>
      </c>
      <c r="R284" s="150">
        <f t="shared" ref="R284:R291" si="72">Q284*H284</f>
        <v>1.0188000000000001E-2</v>
      </c>
      <c r="S284" s="150">
        <v>0</v>
      </c>
      <c r="T284" s="151">
        <f t="shared" ref="T284:T291" si="73">S284*H284</f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52" t="s">
        <v>198</v>
      </c>
      <c r="AT284" s="152" t="s">
        <v>134</v>
      </c>
      <c r="AU284" s="152" t="s">
        <v>139</v>
      </c>
      <c r="AY284" s="14" t="s">
        <v>131</v>
      </c>
      <c r="BE284" s="153">
        <f t="shared" ref="BE284:BE291" si="74">IF(N284="základná",J284,0)</f>
        <v>0</v>
      </c>
      <c r="BF284" s="153">
        <f t="shared" ref="BF284:BF291" si="75">IF(N284="znížená",J284,0)</f>
        <v>0</v>
      </c>
      <c r="BG284" s="153">
        <f t="shared" ref="BG284:BG291" si="76">IF(N284="zákl. prenesená",J284,0)</f>
        <v>0</v>
      </c>
      <c r="BH284" s="153">
        <f t="shared" ref="BH284:BH291" si="77">IF(N284="zníž. prenesená",J284,0)</f>
        <v>0</v>
      </c>
      <c r="BI284" s="153">
        <f t="shared" ref="BI284:BI291" si="78">IF(N284="nulová",J284,0)</f>
        <v>0</v>
      </c>
      <c r="BJ284" s="14" t="s">
        <v>139</v>
      </c>
      <c r="BK284" s="154">
        <f t="shared" ref="BK284:BK291" si="79">ROUND(I284*H284,3)</f>
        <v>0</v>
      </c>
      <c r="BL284" s="14" t="s">
        <v>198</v>
      </c>
      <c r="BM284" s="152" t="s">
        <v>679</v>
      </c>
    </row>
    <row r="285" spans="1:65" s="2" customFormat="1" ht="21.75" customHeight="1">
      <c r="A285" s="28"/>
      <c r="B285" s="141"/>
      <c r="C285" s="155" t="s">
        <v>680</v>
      </c>
      <c r="D285" s="155" t="s">
        <v>214</v>
      </c>
      <c r="E285" s="156" t="s">
        <v>681</v>
      </c>
      <c r="F285" s="157" t="s">
        <v>682</v>
      </c>
      <c r="G285" s="158" t="s">
        <v>146</v>
      </c>
      <c r="H285" s="159">
        <v>2</v>
      </c>
      <c r="I285" s="159"/>
      <c r="J285" s="159">
        <f t="shared" si="70"/>
        <v>0</v>
      </c>
      <c r="K285" s="160"/>
      <c r="L285" s="161"/>
      <c r="M285" s="162" t="s">
        <v>1</v>
      </c>
      <c r="N285" s="163" t="s">
        <v>38</v>
      </c>
      <c r="O285" s="150">
        <v>0</v>
      </c>
      <c r="P285" s="150">
        <f t="shared" si="71"/>
        <v>0</v>
      </c>
      <c r="Q285" s="150">
        <v>8.1000000000000003E-2</v>
      </c>
      <c r="R285" s="150">
        <f t="shared" si="72"/>
        <v>0.16200000000000001</v>
      </c>
      <c r="S285" s="150">
        <v>0</v>
      </c>
      <c r="T285" s="151">
        <f t="shared" si="7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2" t="s">
        <v>263</v>
      </c>
      <c r="AT285" s="152" t="s">
        <v>214</v>
      </c>
      <c r="AU285" s="152" t="s">
        <v>139</v>
      </c>
      <c r="AY285" s="14" t="s">
        <v>131</v>
      </c>
      <c r="BE285" s="153">
        <f t="shared" si="74"/>
        <v>0</v>
      </c>
      <c r="BF285" s="153">
        <f t="shared" si="75"/>
        <v>0</v>
      </c>
      <c r="BG285" s="153">
        <f t="shared" si="76"/>
        <v>0</v>
      </c>
      <c r="BH285" s="153">
        <f t="shared" si="77"/>
        <v>0</v>
      </c>
      <c r="BI285" s="153">
        <f t="shared" si="78"/>
        <v>0</v>
      </c>
      <c r="BJ285" s="14" t="s">
        <v>139</v>
      </c>
      <c r="BK285" s="154">
        <f t="shared" si="79"/>
        <v>0</v>
      </c>
      <c r="BL285" s="14" t="s">
        <v>198</v>
      </c>
      <c r="BM285" s="152" t="s">
        <v>683</v>
      </c>
    </row>
    <row r="286" spans="1:65" s="2" customFormat="1" ht="21.75" customHeight="1">
      <c r="A286" s="28"/>
      <c r="B286" s="141"/>
      <c r="C286" s="142" t="s">
        <v>684</v>
      </c>
      <c r="D286" s="142" t="s">
        <v>134</v>
      </c>
      <c r="E286" s="143" t="s">
        <v>685</v>
      </c>
      <c r="F286" s="144" t="s">
        <v>686</v>
      </c>
      <c r="G286" s="145" t="s">
        <v>146</v>
      </c>
      <c r="H286" s="146">
        <v>16</v>
      </c>
      <c r="I286" s="146"/>
      <c r="J286" s="146">
        <f t="shared" si="70"/>
        <v>0</v>
      </c>
      <c r="K286" s="147"/>
      <c r="L286" s="29"/>
      <c r="M286" s="148" t="s">
        <v>1</v>
      </c>
      <c r="N286" s="149" t="s">
        <v>38</v>
      </c>
      <c r="O286" s="150">
        <v>1.2250099999999999</v>
      </c>
      <c r="P286" s="150">
        <f t="shared" si="71"/>
        <v>19.600159999999999</v>
      </c>
      <c r="Q286" s="150">
        <v>0</v>
      </c>
      <c r="R286" s="150">
        <f t="shared" si="72"/>
        <v>0</v>
      </c>
      <c r="S286" s="150">
        <v>0</v>
      </c>
      <c r="T286" s="151">
        <f t="shared" si="7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52" t="s">
        <v>198</v>
      </c>
      <c r="AT286" s="152" t="s">
        <v>134</v>
      </c>
      <c r="AU286" s="152" t="s">
        <v>139</v>
      </c>
      <c r="AY286" s="14" t="s">
        <v>131</v>
      </c>
      <c r="BE286" s="153">
        <f t="shared" si="74"/>
        <v>0</v>
      </c>
      <c r="BF286" s="153">
        <f t="shared" si="75"/>
        <v>0</v>
      </c>
      <c r="BG286" s="153">
        <f t="shared" si="76"/>
        <v>0</v>
      </c>
      <c r="BH286" s="153">
        <f t="shared" si="77"/>
        <v>0</v>
      </c>
      <c r="BI286" s="153">
        <f t="shared" si="78"/>
        <v>0</v>
      </c>
      <c r="BJ286" s="14" t="s">
        <v>139</v>
      </c>
      <c r="BK286" s="154">
        <f t="shared" si="79"/>
        <v>0</v>
      </c>
      <c r="BL286" s="14" t="s">
        <v>198</v>
      </c>
      <c r="BM286" s="152" t="s">
        <v>687</v>
      </c>
    </row>
    <row r="287" spans="1:65" s="2" customFormat="1" ht="21.75" customHeight="1">
      <c r="A287" s="28"/>
      <c r="B287" s="141"/>
      <c r="C287" s="155" t="s">
        <v>688</v>
      </c>
      <c r="D287" s="155" t="s">
        <v>214</v>
      </c>
      <c r="E287" s="156" t="s">
        <v>689</v>
      </c>
      <c r="F287" s="157" t="s">
        <v>809</v>
      </c>
      <c r="G287" s="158" t="s">
        <v>146</v>
      </c>
      <c r="H287" s="159">
        <v>15</v>
      </c>
      <c r="I287" s="159"/>
      <c r="J287" s="159">
        <f t="shared" si="70"/>
        <v>0</v>
      </c>
      <c r="K287" s="160"/>
      <c r="L287" s="161"/>
      <c r="M287" s="162" t="s">
        <v>1</v>
      </c>
      <c r="N287" s="163" t="s">
        <v>38</v>
      </c>
      <c r="O287" s="150">
        <v>0</v>
      </c>
      <c r="P287" s="150">
        <f t="shared" si="71"/>
        <v>0</v>
      </c>
      <c r="Q287" s="150">
        <v>2.5000000000000001E-2</v>
      </c>
      <c r="R287" s="150">
        <f t="shared" si="72"/>
        <v>0.375</v>
      </c>
      <c r="S287" s="150">
        <v>0</v>
      </c>
      <c r="T287" s="151">
        <f t="shared" si="7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52" t="s">
        <v>263</v>
      </c>
      <c r="AT287" s="152" t="s">
        <v>214</v>
      </c>
      <c r="AU287" s="152" t="s">
        <v>139</v>
      </c>
      <c r="AY287" s="14" t="s">
        <v>131</v>
      </c>
      <c r="BE287" s="153">
        <f t="shared" si="74"/>
        <v>0</v>
      </c>
      <c r="BF287" s="153">
        <f t="shared" si="75"/>
        <v>0</v>
      </c>
      <c r="BG287" s="153">
        <f t="shared" si="76"/>
        <v>0</v>
      </c>
      <c r="BH287" s="153">
        <f t="shared" si="77"/>
        <v>0</v>
      </c>
      <c r="BI287" s="153">
        <f t="shared" si="78"/>
        <v>0</v>
      </c>
      <c r="BJ287" s="14" t="s">
        <v>139</v>
      </c>
      <c r="BK287" s="154">
        <f t="shared" si="79"/>
        <v>0</v>
      </c>
      <c r="BL287" s="14" t="s">
        <v>198</v>
      </c>
      <c r="BM287" s="152" t="s">
        <v>690</v>
      </c>
    </row>
    <row r="288" spans="1:65" s="2" customFormat="1" ht="21.75" customHeight="1">
      <c r="A288" s="28"/>
      <c r="B288" s="141"/>
      <c r="C288" s="142" t="s">
        <v>691</v>
      </c>
      <c r="D288" s="142" t="s">
        <v>134</v>
      </c>
      <c r="E288" s="143" t="s">
        <v>692</v>
      </c>
      <c r="F288" s="144" t="s">
        <v>693</v>
      </c>
      <c r="G288" s="145" t="s">
        <v>146</v>
      </c>
      <c r="H288" s="146">
        <v>4</v>
      </c>
      <c r="I288" s="146"/>
      <c r="J288" s="146">
        <f t="shared" si="70"/>
        <v>0</v>
      </c>
      <c r="K288" s="147"/>
      <c r="L288" s="29"/>
      <c r="M288" s="148" t="s">
        <v>1</v>
      </c>
      <c r="N288" s="149" t="s">
        <v>38</v>
      </c>
      <c r="O288" s="150">
        <v>0.33868999999999999</v>
      </c>
      <c r="P288" s="150">
        <f t="shared" si="71"/>
        <v>1.35476</v>
      </c>
      <c r="Q288" s="150">
        <v>2.5000000000000001E-4</v>
      </c>
      <c r="R288" s="150">
        <f t="shared" si="72"/>
        <v>1E-3</v>
      </c>
      <c r="S288" s="150">
        <v>0</v>
      </c>
      <c r="T288" s="151">
        <f t="shared" si="7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2" t="s">
        <v>198</v>
      </c>
      <c r="AT288" s="152" t="s">
        <v>134</v>
      </c>
      <c r="AU288" s="152" t="s">
        <v>139</v>
      </c>
      <c r="AY288" s="14" t="s">
        <v>131</v>
      </c>
      <c r="BE288" s="153">
        <f t="shared" si="74"/>
        <v>0</v>
      </c>
      <c r="BF288" s="153">
        <f t="shared" si="75"/>
        <v>0</v>
      </c>
      <c r="BG288" s="153">
        <f t="shared" si="76"/>
        <v>0</v>
      </c>
      <c r="BH288" s="153">
        <f t="shared" si="77"/>
        <v>0</v>
      </c>
      <c r="BI288" s="153">
        <f t="shared" si="78"/>
        <v>0</v>
      </c>
      <c r="BJ288" s="14" t="s">
        <v>139</v>
      </c>
      <c r="BK288" s="154">
        <f t="shared" si="79"/>
        <v>0</v>
      </c>
      <c r="BL288" s="14" t="s">
        <v>198</v>
      </c>
      <c r="BM288" s="152" t="s">
        <v>694</v>
      </c>
    </row>
    <row r="289" spans="1:65" s="2" customFormat="1" ht="21.75" customHeight="1">
      <c r="A289" s="28"/>
      <c r="B289" s="141"/>
      <c r="C289" s="142" t="s">
        <v>695</v>
      </c>
      <c r="D289" s="142" t="s">
        <v>134</v>
      </c>
      <c r="E289" s="143" t="s">
        <v>696</v>
      </c>
      <c r="F289" s="144" t="s">
        <v>697</v>
      </c>
      <c r="G289" s="145" t="s">
        <v>146</v>
      </c>
      <c r="H289" s="146">
        <v>1</v>
      </c>
      <c r="I289" s="146"/>
      <c r="J289" s="146">
        <f t="shared" si="70"/>
        <v>0</v>
      </c>
      <c r="K289" s="147"/>
      <c r="L289" s="29"/>
      <c r="M289" s="148" t="s">
        <v>1</v>
      </c>
      <c r="N289" s="149" t="s">
        <v>38</v>
      </c>
      <c r="O289" s="150">
        <v>0.46184999999999998</v>
      </c>
      <c r="P289" s="150">
        <f t="shared" si="71"/>
        <v>0.46184999999999998</v>
      </c>
      <c r="Q289" s="150">
        <v>2.5999999999999998E-4</v>
      </c>
      <c r="R289" s="150">
        <f t="shared" si="72"/>
        <v>2.5999999999999998E-4</v>
      </c>
      <c r="S289" s="150">
        <v>0</v>
      </c>
      <c r="T289" s="151">
        <f t="shared" si="7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52" t="s">
        <v>198</v>
      </c>
      <c r="AT289" s="152" t="s">
        <v>134</v>
      </c>
      <c r="AU289" s="152" t="s">
        <v>139</v>
      </c>
      <c r="AY289" s="14" t="s">
        <v>131</v>
      </c>
      <c r="BE289" s="153">
        <f t="shared" si="74"/>
        <v>0</v>
      </c>
      <c r="BF289" s="153">
        <f t="shared" si="75"/>
        <v>0</v>
      </c>
      <c r="BG289" s="153">
        <f t="shared" si="76"/>
        <v>0</v>
      </c>
      <c r="BH289" s="153">
        <f t="shared" si="77"/>
        <v>0</v>
      </c>
      <c r="BI289" s="153">
        <f t="shared" si="78"/>
        <v>0</v>
      </c>
      <c r="BJ289" s="14" t="s">
        <v>139</v>
      </c>
      <c r="BK289" s="154">
        <f t="shared" si="79"/>
        <v>0</v>
      </c>
      <c r="BL289" s="14" t="s">
        <v>198</v>
      </c>
      <c r="BM289" s="152" t="s">
        <v>698</v>
      </c>
    </row>
    <row r="290" spans="1:65" s="2" customFormat="1" ht="16.5" customHeight="1">
      <c r="A290" s="28"/>
      <c r="B290" s="141"/>
      <c r="C290" s="155" t="s">
        <v>699</v>
      </c>
      <c r="D290" s="155" t="s">
        <v>214</v>
      </c>
      <c r="E290" s="156" t="s">
        <v>700</v>
      </c>
      <c r="F290" s="157" t="s">
        <v>701</v>
      </c>
      <c r="G290" s="158" t="s">
        <v>290</v>
      </c>
      <c r="H290" s="159">
        <v>7.2</v>
      </c>
      <c r="I290" s="159"/>
      <c r="J290" s="159">
        <f t="shared" si="70"/>
        <v>0</v>
      </c>
      <c r="K290" s="160"/>
      <c r="L290" s="161"/>
      <c r="M290" s="162" t="s">
        <v>1</v>
      </c>
      <c r="N290" s="163" t="s">
        <v>38</v>
      </c>
      <c r="O290" s="150">
        <v>0</v>
      </c>
      <c r="P290" s="150">
        <f t="shared" si="71"/>
        <v>0</v>
      </c>
      <c r="Q290" s="150">
        <v>7.3999999999999999E-4</v>
      </c>
      <c r="R290" s="150">
        <f t="shared" si="72"/>
        <v>5.3280000000000003E-3</v>
      </c>
      <c r="S290" s="150">
        <v>0</v>
      </c>
      <c r="T290" s="151">
        <f t="shared" si="73"/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52" t="s">
        <v>263</v>
      </c>
      <c r="AT290" s="152" t="s">
        <v>214</v>
      </c>
      <c r="AU290" s="152" t="s">
        <v>139</v>
      </c>
      <c r="AY290" s="14" t="s">
        <v>131</v>
      </c>
      <c r="BE290" s="153">
        <f t="shared" si="74"/>
        <v>0</v>
      </c>
      <c r="BF290" s="153">
        <f t="shared" si="75"/>
        <v>0</v>
      </c>
      <c r="BG290" s="153">
        <f t="shared" si="76"/>
        <v>0</v>
      </c>
      <c r="BH290" s="153">
        <f t="shared" si="77"/>
        <v>0</v>
      </c>
      <c r="BI290" s="153">
        <f t="shared" si="78"/>
        <v>0</v>
      </c>
      <c r="BJ290" s="14" t="s">
        <v>139</v>
      </c>
      <c r="BK290" s="154">
        <f t="shared" si="79"/>
        <v>0</v>
      </c>
      <c r="BL290" s="14" t="s">
        <v>198</v>
      </c>
      <c r="BM290" s="152" t="s">
        <v>702</v>
      </c>
    </row>
    <row r="291" spans="1:65" s="2" customFormat="1" ht="21.75" customHeight="1">
      <c r="A291" s="28"/>
      <c r="B291" s="141"/>
      <c r="C291" s="142" t="s">
        <v>703</v>
      </c>
      <c r="D291" s="142" t="s">
        <v>134</v>
      </c>
      <c r="E291" s="143" t="s">
        <v>704</v>
      </c>
      <c r="F291" s="144" t="s">
        <v>705</v>
      </c>
      <c r="G291" s="145" t="s">
        <v>499</v>
      </c>
      <c r="H291" s="146">
        <v>59.54</v>
      </c>
      <c r="I291" s="146"/>
      <c r="J291" s="146">
        <f t="shared" si="70"/>
        <v>0</v>
      </c>
      <c r="K291" s="147"/>
      <c r="L291" s="29"/>
      <c r="M291" s="148" t="s">
        <v>1</v>
      </c>
      <c r="N291" s="149" t="s">
        <v>38</v>
      </c>
      <c r="O291" s="150">
        <v>0</v>
      </c>
      <c r="P291" s="150">
        <f t="shared" si="71"/>
        <v>0</v>
      </c>
      <c r="Q291" s="150">
        <v>0</v>
      </c>
      <c r="R291" s="150">
        <f t="shared" si="72"/>
        <v>0</v>
      </c>
      <c r="S291" s="150">
        <v>0</v>
      </c>
      <c r="T291" s="151">
        <f t="shared" si="73"/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52" t="s">
        <v>198</v>
      </c>
      <c r="AT291" s="152" t="s">
        <v>134</v>
      </c>
      <c r="AU291" s="152" t="s">
        <v>139</v>
      </c>
      <c r="AY291" s="14" t="s">
        <v>131</v>
      </c>
      <c r="BE291" s="153">
        <f t="shared" si="74"/>
        <v>0</v>
      </c>
      <c r="BF291" s="153">
        <f t="shared" si="75"/>
        <v>0</v>
      </c>
      <c r="BG291" s="153">
        <f t="shared" si="76"/>
        <v>0</v>
      </c>
      <c r="BH291" s="153">
        <f t="shared" si="77"/>
        <v>0</v>
      </c>
      <c r="BI291" s="153">
        <f t="shared" si="78"/>
        <v>0</v>
      </c>
      <c r="BJ291" s="14" t="s">
        <v>139</v>
      </c>
      <c r="BK291" s="154">
        <f t="shared" si="79"/>
        <v>0</v>
      </c>
      <c r="BL291" s="14" t="s">
        <v>198</v>
      </c>
      <c r="BM291" s="152" t="s">
        <v>706</v>
      </c>
    </row>
    <row r="292" spans="1:65" s="12" customFormat="1" ht="22.9" customHeight="1">
      <c r="B292" s="129"/>
      <c r="D292" s="130" t="s">
        <v>71</v>
      </c>
      <c r="E292" s="139" t="s">
        <v>707</v>
      </c>
      <c r="F292" s="139" t="s">
        <v>708</v>
      </c>
      <c r="J292" s="140">
        <f>BK292</f>
        <v>0</v>
      </c>
      <c r="L292" s="129"/>
      <c r="M292" s="133"/>
      <c r="N292" s="134"/>
      <c r="O292" s="134"/>
      <c r="P292" s="135">
        <f>SUM(P293:P295)</f>
        <v>14.835239999999999</v>
      </c>
      <c r="Q292" s="134"/>
      <c r="R292" s="135">
        <f>SUM(R293:R295)</f>
        <v>0.18522</v>
      </c>
      <c r="S292" s="134"/>
      <c r="T292" s="136">
        <f>SUM(T293:T295)</f>
        <v>0</v>
      </c>
      <c r="AR292" s="130" t="s">
        <v>139</v>
      </c>
      <c r="AT292" s="137" t="s">
        <v>71</v>
      </c>
      <c r="AU292" s="137" t="s">
        <v>80</v>
      </c>
      <c r="AY292" s="130" t="s">
        <v>131</v>
      </c>
      <c r="BK292" s="138">
        <f>SUM(BK293:BK295)</f>
        <v>0</v>
      </c>
    </row>
    <row r="293" spans="1:65" s="2" customFormat="1" ht="21.75" customHeight="1">
      <c r="A293" s="28"/>
      <c r="B293" s="141"/>
      <c r="C293" s="142" t="s">
        <v>709</v>
      </c>
      <c r="D293" s="142" t="s">
        <v>134</v>
      </c>
      <c r="E293" s="143" t="s">
        <v>710</v>
      </c>
      <c r="F293" s="144" t="s">
        <v>711</v>
      </c>
      <c r="G293" s="145" t="s">
        <v>712</v>
      </c>
      <c r="H293" s="146">
        <v>176.4</v>
      </c>
      <c r="I293" s="146"/>
      <c r="J293" s="146">
        <f>ROUND(I293*H293,3)</f>
        <v>0</v>
      </c>
      <c r="K293" s="147"/>
      <c r="L293" s="29"/>
      <c r="M293" s="148" t="s">
        <v>1</v>
      </c>
      <c r="N293" s="149" t="s">
        <v>38</v>
      </c>
      <c r="O293" s="150">
        <v>8.4099999999999994E-2</v>
      </c>
      <c r="P293" s="150">
        <f>O293*H293</f>
        <v>14.835239999999999</v>
      </c>
      <c r="Q293" s="150">
        <v>5.0000000000000002E-5</v>
      </c>
      <c r="R293" s="150">
        <f>Q293*H293</f>
        <v>8.8200000000000014E-3</v>
      </c>
      <c r="S293" s="150">
        <v>0</v>
      </c>
      <c r="T293" s="151">
        <f>S293*H293</f>
        <v>0</v>
      </c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R293" s="152" t="s">
        <v>198</v>
      </c>
      <c r="AT293" s="152" t="s">
        <v>134</v>
      </c>
      <c r="AU293" s="152" t="s">
        <v>139</v>
      </c>
      <c r="AY293" s="14" t="s">
        <v>131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4" t="s">
        <v>139</v>
      </c>
      <c r="BK293" s="154">
        <f>ROUND(I293*H293,3)</f>
        <v>0</v>
      </c>
      <c r="BL293" s="14" t="s">
        <v>198</v>
      </c>
      <c r="BM293" s="152" t="s">
        <v>713</v>
      </c>
    </row>
    <row r="294" spans="1:65" s="2" customFormat="1" ht="16.5" customHeight="1">
      <c r="A294" s="28"/>
      <c r="B294" s="141"/>
      <c r="C294" s="155" t="s">
        <v>714</v>
      </c>
      <c r="D294" s="155" t="s">
        <v>214</v>
      </c>
      <c r="E294" s="156" t="s">
        <v>715</v>
      </c>
      <c r="F294" s="157" t="s">
        <v>716</v>
      </c>
      <c r="G294" s="158" t="s">
        <v>712</v>
      </c>
      <c r="H294" s="159">
        <v>176.4</v>
      </c>
      <c r="I294" s="159"/>
      <c r="J294" s="159">
        <f>ROUND(I294*H294,3)</f>
        <v>0</v>
      </c>
      <c r="K294" s="160"/>
      <c r="L294" s="161"/>
      <c r="M294" s="162" t="s">
        <v>1</v>
      </c>
      <c r="N294" s="163" t="s">
        <v>38</v>
      </c>
      <c r="O294" s="150">
        <v>0</v>
      </c>
      <c r="P294" s="150">
        <f>O294*H294</f>
        <v>0</v>
      </c>
      <c r="Q294" s="150">
        <v>1E-3</v>
      </c>
      <c r="R294" s="150">
        <f>Q294*H294</f>
        <v>0.1764</v>
      </c>
      <c r="S294" s="150">
        <v>0</v>
      </c>
      <c r="T294" s="151">
        <f>S294*H294</f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52" t="s">
        <v>263</v>
      </c>
      <c r="AT294" s="152" t="s">
        <v>214</v>
      </c>
      <c r="AU294" s="152" t="s">
        <v>139</v>
      </c>
      <c r="AY294" s="14" t="s">
        <v>131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4" t="s">
        <v>139</v>
      </c>
      <c r="BK294" s="154">
        <f>ROUND(I294*H294,3)</f>
        <v>0</v>
      </c>
      <c r="BL294" s="14" t="s">
        <v>198</v>
      </c>
      <c r="BM294" s="152" t="s">
        <v>717</v>
      </c>
    </row>
    <row r="295" spans="1:65" s="2" customFormat="1" ht="21.75" customHeight="1">
      <c r="A295" s="28"/>
      <c r="B295" s="141"/>
      <c r="C295" s="142" t="s">
        <v>718</v>
      </c>
      <c r="D295" s="142" t="s">
        <v>134</v>
      </c>
      <c r="E295" s="143" t="s">
        <v>719</v>
      </c>
      <c r="F295" s="144" t="s">
        <v>720</v>
      </c>
      <c r="G295" s="145" t="s">
        <v>499</v>
      </c>
      <c r="H295" s="146">
        <v>7.1879999999999997</v>
      </c>
      <c r="I295" s="146"/>
      <c r="J295" s="146">
        <f>ROUND(I295*H295,3)</f>
        <v>0</v>
      </c>
      <c r="K295" s="147"/>
      <c r="L295" s="29"/>
      <c r="M295" s="148" t="s">
        <v>1</v>
      </c>
      <c r="N295" s="149" t="s">
        <v>38</v>
      </c>
      <c r="O295" s="150">
        <v>0</v>
      </c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52" t="s">
        <v>198</v>
      </c>
      <c r="AT295" s="152" t="s">
        <v>134</v>
      </c>
      <c r="AU295" s="152" t="s">
        <v>139</v>
      </c>
      <c r="AY295" s="14" t="s">
        <v>131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4" t="s">
        <v>139</v>
      </c>
      <c r="BK295" s="154">
        <f>ROUND(I295*H295,3)</f>
        <v>0</v>
      </c>
      <c r="BL295" s="14" t="s">
        <v>198</v>
      </c>
      <c r="BM295" s="152" t="s">
        <v>721</v>
      </c>
    </row>
    <row r="296" spans="1:65" s="12" customFormat="1" ht="22.9" customHeight="1">
      <c r="B296" s="129"/>
      <c r="D296" s="130" t="s">
        <v>71</v>
      </c>
      <c r="E296" s="139" t="s">
        <v>722</v>
      </c>
      <c r="F296" s="139" t="s">
        <v>723</v>
      </c>
      <c r="J296" s="140">
        <f>BK296</f>
        <v>0</v>
      </c>
      <c r="L296" s="129"/>
      <c r="M296" s="133"/>
      <c r="N296" s="134"/>
      <c r="O296" s="134"/>
      <c r="P296" s="135">
        <f>SUM(P297:P301)</f>
        <v>119.56168549999998</v>
      </c>
      <c r="Q296" s="134"/>
      <c r="R296" s="135">
        <f>SUM(R297:R301)</f>
        <v>2.57036569</v>
      </c>
      <c r="S296" s="134"/>
      <c r="T296" s="136">
        <f>SUM(T297:T301)</f>
        <v>0</v>
      </c>
      <c r="AR296" s="130" t="s">
        <v>139</v>
      </c>
      <c r="AT296" s="137" t="s">
        <v>71</v>
      </c>
      <c r="AU296" s="137" t="s">
        <v>80</v>
      </c>
      <c r="AY296" s="130" t="s">
        <v>131</v>
      </c>
      <c r="BK296" s="138">
        <f>SUM(BK297:BK301)</f>
        <v>0</v>
      </c>
    </row>
    <row r="297" spans="1:65" s="2" customFormat="1" ht="21.75" customHeight="1">
      <c r="A297" s="28"/>
      <c r="B297" s="141"/>
      <c r="C297" s="142" t="s">
        <v>724</v>
      </c>
      <c r="D297" s="142" t="s">
        <v>134</v>
      </c>
      <c r="E297" s="143" t="s">
        <v>725</v>
      </c>
      <c r="F297" s="144" t="s">
        <v>726</v>
      </c>
      <c r="G297" s="145" t="s">
        <v>290</v>
      </c>
      <c r="H297" s="146">
        <v>31.35</v>
      </c>
      <c r="I297" s="146"/>
      <c r="J297" s="146">
        <f>ROUND(I297*H297,3)</f>
        <v>0</v>
      </c>
      <c r="K297" s="147"/>
      <c r="L297" s="29"/>
      <c r="M297" s="148" t="s">
        <v>1</v>
      </c>
      <c r="N297" s="149" t="s">
        <v>38</v>
      </c>
      <c r="O297" s="150">
        <v>0.16314999999999999</v>
      </c>
      <c r="P297" s="150">
        <f>O297*H297</f>
        <v>5.1147524999999998</v>
      </c>
      <c r="Q297" s="150">
        <v>3.4299999999999999E-3</v>
      </c>
      <c r="R297" s="150">
        <f>Q297*H297</f>
        <v>0.1075305</v>
      </c>
      <c r="S297" s="150">
        <v>0</v>
      </c>
      <c r="T297" s="151">
        <f>S297*H297</f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52" t="s">
        <v>198</v>
      </c>
      <c r="AT297" s="152" t="s">
        <v>134</v>
      </c>
      <c r="AU297" s="152" t="s">
        <v>139</v>
      </c>
      <c r="AY297" s="14" t="s">
        <v>131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4" t="s">
        <v>139</v>
      </c>
      <c r="BK297" s="154">
        <f>ROUND(I297*H297,3)</f>
        <v>0</v>
      </c>
      <c r="BL297" s="14" t="s">
        <v>198</v>
      </c>
      <c r="BM297" s="152" t="s">
        <v>727</v>
      </c>
    </row>
    <row r="298" spans="1:65" s="2" customFormat="1" ht="21.75" customHeight="1">
      <c r="A298" s="28"/>
      <c r="B298" s="141"/>
      <c r="C298" s="142" t="s">
        <v>728</v>
      </c>
      <c r="D298" s="142" t="s">
        <v>134</v>
      </c>
      <c r="E298" s="143" t="s">
        <v>729</v>
      </c>
      <c r="F298" s="144" t="s">
        <v>730</v>
      </c>
      <c r="G298" s="145" t="s">
        <v>162</v>
      </c>
      <c r="H298" s="146">
        <v>93.474999999999994</v>
      </c>
      <c r="I298" s="146"/>
      <c r="J298" s="146">
        <f>ROUND(I298*H298,3)</f>
        <v>0</v>
      </c>
      <c r="K298" s="147"/>
      <c r="L298" s="29"/>
      <c r="M298" s="148" t="s">
        <v>1</v>
      </c>
      <c r="N298" s="149" t="s">
        <v>38</v>
      </c>
      <c r="O298" s="150">
        <v>0.73148000000000002</v>
      </c>
      <c r="P298" s="150">
        <f>O298*H298</f>
        <v>68.375092999999993</v>
      </c>
      <c r="Q298" s="150">
        <v>3.8500000000000001E-3</v>
      </c>
      <c r="R298" s="150">
        <f>Q298*H298</f>
        <v>0.35987874999999997</v>
      </c>
      <c r="S298" s="150">
        <v>0</v>
      </c>
      <c r="T298" s="151">
        <f>S298*H298</f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52" t="s">
        <v>198</v>
      </c>
      <c r="AT298" s="152" t="s">
        <v>134</v>
      </c>
      <c r="AU298" s="152" t="s">
        <v>139</v>
      </c>
      <c r="AY298" s="14" t="s">
        <v>131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4" t="s">
        <v>139</v>
      </c>
      <c r="BK298" s="154">
        <f>ROUND(I298*H298,3)</f>
        <v>0</v>
      </c>
      <c r="BL298" s="14" t="s">
        <v>198</v>
      </c>
      <c r="BM298" s="152" t="s">
        <v>731</v>
      </c>
    </row>
    <row r="299" spans="1:65" s="2" customFormat="1" ht="16.5" customHeight="1">
      <c r="A299" s="28"/>
      <c r="B299" s="141"/>
      <c r="C299" s="155" t="s">
        <v>732</v>
      </c>
      <c r="D299" s="155" t="s">
        <v>214</v>
      </c>
      <c r="E299" s="156" t="s">
        <v>733</v>
      </c>
      <c r="F299" s="157" t="s">
        <v>734</v>
      </c>
      <c r="G299" s="158" t="s">
        <v>162</v>
      </c>
      <c r="H299" s="159">
        <v>97.903000000000006</v>
      </c>
      <c r="I299" s="159"/>
      <c r="J299" s="159">
        <f>ROUND(I299*H299,3)</f>
        <v>0</v>
      </c>
      <c r="K299" s="160"/>
      <c r="L299" s="161"/>
      <c r="M299" s="162" t="s">
        <v>1</v>
      </c>
      <c r="N299" s="163" t="s">
        <v>38</v>
      </c>
      <c r="O299" s="150">
        <v>0</v>
      </c>
      <c r="P299" s="150">
        <f>O299*H299</f>
        <v>0</v>
      </c>
      <c r="Q299" s="150">
        <v>2.1479999999999999E-2</v>
      </c>
      <c r="R299" s="150">
        <f>Q299*H299</f>
        <v>2.1029564399999998</v>
      </c>
      <c r="S299" s="150">
        <v>0</v>
      </c>
      <c r="T299" s="151">
        <f>S299*H299</f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52" t="s">
        <v>263</v>
      </c>
      <c r="AT299" s="152" t="s">
        <v>214</v>
      </c>
      <c r="AU299" s="152" t="s">
        <v>139</v>
      </c>
      <c r="AY299" s="14" t="s">
        <v>131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4" t="s">
        <v>139</v>
      </c>
      <c r="BK299" s="154">
        <f>ROUND(I299*H299,3)</f>
        <v>0</v>
      </c>
      <c r="BL299" s="14" t="s">
        <v>198</v>
      </c>
      <c r="BM299" s="152" t="s">
        <v>735</v>
      </c>
    </row>
    <row r="300" spans="1:65" s="2" customFormat="1" ht="16.5" customHeight="1">
      <c r="A300" s="28"/>
      <c r="B300" s="141"/>
      <c r="C300" s="142" t="s">
        <v>736</v>
      </c>
      <c r="D300" s="142" t="s">
        <v>134</v>
      </c>
      <c r="E300" s="143" t="s">
        <v>737</v>
      </c>
      <c r="F300" s="144" t="s">
        <v>738</v>
      </c>
      <c r="G300" s="145" t="s">
        <v>162</v>
      </c>
      <c r="H300" s="146">
        <v>95.983000000000004</v>
      </c>
      <c r="I300" s="146"/>
      <c r="J300" s="146">
        <f>ROUND(I300*H300,3)</f>
        <v>0</v>
      </c>
      <c r="K300" s="147"/>
      <c r="L300" s="29"/>
      <c r="M300" s="148" t="s">
        <v>1</v>
      </c>
      <c r="N300" s="149" t="s">
        <v>38</v>
      </c>
      <c r="O300" s="150">
        <v>0.48</v>
      </c>
      <c r="P300" s="150">
        <f>O300*H300</f>
        <v>46.071840000000002</v>
      </c>
      <c r="Q300" s="150">
        <v>0</v>
      </c>
      <c r="R300" s="150">
        <f>Q300*H300</f>
        <v>0</v>
      </c>
      <c r="S300" s="150">
        <v>0</v>
      </c>
      <c r="T300" s="151">
        <f>S300*H300</f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52" t="s">
        <v>198</v>
      </c>
      <c r="AT300" s="152" t="s">
        <v>134</v>
      </c>
      <c r="AU300" s="152" t="s">
        <v>139</v>
      </c>
      <c r="AY300" s="14" t="s">
        <v>131</v>
      </c>
      <c r="BE300" s="153">
        <f>IF(N300="základná",J300,0)</f>
        <v>0</v>
      </c>
      <c r="BF300" s="153">
        <f>IF(N300="znížená",J300,0)</f>
        <v>0</v>
      </c>
      <c r="BG300" s="153">
        <f>IF(N300="zákl. prenesená",J300,0)</f>
        <v>0</v>
      </c>
      <c r="BH300" s="153">
        <f>IF(N300="zníž. prenesená",J300,0)</f>
        <v>0</v>
      </c>
      <c r="BI300" s="153">
        <f>IF(N300="nulová",J300,0)</f>
        <v>0</v>
      </c>
      <c r="BJ300" s="14" t="s">
        <v>139</v>
      </c>
      <c r="BK300" s="154">
        <f>ROUND(I300*H300,3)</f>
        <v>0</v>
      </c>
      <c r="BL300" s="14" t="s">
        <v>198</v>
      </c>
      <c r="BM300" s="152" t="s">
        <v>739</v>
      </c>
    </row>
    <row r="301" spans="1:65" s="2" customFormat="1" ht="21.75" customHeight="1">
      <c r="A301" s="28"/>
      <c r="B301" s="141"/>
      <c r="C301" s="142" t="s">
        <v>740</v>
      </c>
      <c r="D301" s="142" t="s">
        <v>134</v>
      </c>
      <c r="E301" s="143" t="s">
        <v>741</v>
      </c>
      <c r="F301" s="144" t="s">
        <v>742</v>
      </c>
      <c r="G301" s="145" t="s">
        <v>499</v>
      </c>
      <c r="H301" s="146">
        <v>30.63</v>
      </c>
      <c r="I301" s="146"/>
      <c r="J301" s="146">
        <f>ROUND(I301*H301,3)</f>
        <v>0</v>
      </c>
      <c r="K301" s="147"/>
      <c r="L301" s="29"/>
      <c r="M301" s="148" t="s">
        <v>1</v>
      </c>
      <c r="N301" s="149" t="s">
        <v>38</v>
      </c>
      <c r="O301" s="150">
        <v>0</v>
      </c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52" t="s">
        <v>198</v>
      </c>
      <c r="AT301" s="152" t="s">
        <v>134</v>
      </c>
      <c r="AU301" s="152" t="s">
        <v>139</v>
      </c>
      <c r="AY301" s="14" t="s">
        <v>131</v>
      </c>
      <c r="BE301" s="153">
        <f>IF(N301="základná",J301,0)</f>
        <v>0</v>
      </c>
      <c r="BF301" s="153">
        <f>IF(N301="znížená",J301,0)</f>
        <v>0</v>
      </c>
      <c r="BG301" s="153">
        <f>IF(N301="zákl. prenesená",J301,0)</f>
        <v>0</v>
      </c>
      <c r="BH301" s="153">
        <f>IF(N301="zníž. prenesená",J301,0)</f>
        <v>0</v>
      </c>
      <c r="BI301" s="153">
        <f>IF(N301="nulová",J301,0)</f>
        <v>0</v>
      </c>
      <c r="BJ301" s="14" t="s">
        <v>139</v>
      </c>
      <c r="BK301" s="154">
        <f>ROUND(I301*H301,3)</f>
        <v>0</v>
      </c>
      <c r="BL301" s="14" t="s">
        <v>198</v>
      </c>
      <c r="BM301" s="152" t="s">
        <v>743</v>
      </c>
    </row>
    <row r="302" spans="1:65" s="12" customFormat="1" ht="22.9" customHeight="1">
      <c r="B302" s="129"/>
      <c r="D302" s="130" t="s">
        <v>71</v>
      </c>
      <c r="E302" s="139" t="s">
        <v>744</v>
      </c>
      <c r="F302" s="139" t="s">
        <v>745</v>
      </c>
      <c r="J302" s="140">
        <f>BK302</f>
        <v>0</v>
      </c>
      <c r="L302" s="129"/>
      <c r="M302" s="133"/>
      <c r="N302" s="134"/>
      <c r="O302" s="134"/>
      <c r="P302" s="135">
        <f>SUM(P303:P307)</f>
        <v>4.5489367000000005</v>
      </c>
      <c r="Q302" s="134"/>
      <c r="R302" s="135">
        <f>SUM(R303:R307)</f>
        <v>6.5375999999999993E-3</v>
      </c>
      <c r="S302" s="134"/>
      <c r="T302" s="136">
        <f>SUM(T303:T307)</f>
        <v>0</v>
      </c>
      <c r="AR302" s="130" t="s">
        <v>139</v>
      </c>
      <c r="AT302" s="137" t="s">
        <v>71</v>
      </c>
      <c r="AU302" s="137" t="s">
        <v>80</v>
      </c>
      <c r="AY302" s="130" t="s">
        <v>131</v>
      </c>
      <c r="BK302" s="138">
        <f>SUM(BK303:BK307)</f>
        <v>0</v>
      </c>
    </row>
    <row r="303" spans="1:65" s="2" customFormat="1" ht="21.75" customHeight="1">
      <c r="A303" s="28"/>
      <c r="B303" s="141"/>
      <c r="C303" s="142" t="s">
        <v>746</v>
      </c>
      <c r="D303" s="142" t="s">
        <v>134</v>
      </c>
      <c r="E303" s="143" t="s">
        <v>747</v>
      </c>
      <c r="F303" s="144" t="s">
        <v>748</v>
      </c>
      <c r="G303" s="145" t="s">
        <v>290</v>
      </c>
      <c r="H303" s="146">
        <v>11.85</v>
      </c>
      <c r="I303" s="146"/>
      <c r="J303" s="146">
        <f>ROUND(I303*H303,3)</f>
        <v>0</v>
      </c>
      <c r="K303" s="147"/>
      <c r="L303" s="29"/>
      <c r="M303" s="148" t="s">
        <v>1</v>
      </c>
      <c r="N303" s="149" t="s">
        <v>38</v>
      </c>
      <c r="O303" s="150">
        <v>0.17011000000000001</v>
      </c>
      <c r="P303" s="150">
        <f>O303*H303</f>
        <v>2.0158035000000001</v>
      </c>
      <c r="Q303" s="150">
        <v>1.0000000000000001E-5</v>
      </c>
      <c r="R303" s="150">
        <f>Q303*H303</f>
        <v>1.1850000000000001E-4</v>
      </c>
      <c r="S303" s="150">
        <v>0</v>
      </c>
      <c r="T303" s="151">
        <f>S303*H303</f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52" t="s">
        <v>198</v>
      </c>
      <c r="AT303" s="152" t="s">
        <v>134</v>
      </c>
      <c r="AU303" s="152" t="s">
        <v>139</v>
      </c>
      <c r="AY303" s="14" t="s">
        <v>131</v>
      </c>
      <c r="BE303" s="153">
        <f>IF(N303="základná",J303,0)</f>
        <v>0</v>
      </c>
      <c r="BF303" s="153">
        <f>IF(N303="znížená",J303,0)</f>
        <v>0</v>
      </c>
      <c r="BG303" s="153">
        <f>IF(N303="zákl. prenesená",J303,0)</f>
        <v>0</v>
      </c>
      <c r="BH303" s="153">
        <f>IF(N303="zníž. prenesená",J303,0)</f>
        <v>0</v>
      </c>
      <c r="BI303" s="153">
        <f>IF(N303="nulová",J303,0)</f>
        <v>0</v>
      </c>
      <c r="BJ303" s="14" t="s">
        <v>139</v>
      </c>
      <c r="BK303" s="154">
        <f>ROUND(I303*H303,3)</f>
        <v>0</v>
      </c>
      <c r="BL303" s="14" t="s">
        <v>198</v>
      </c>
      <c r="BM303" s="152" t="s">
        <v>749</v>
      </c>
    </row>
    <row r="304" spans="1:65" s="2" customFormat="1" ht="16.5" customHeight="1">
      <c r="A304" s="28"/>
      <c r="B304" s="141"/>
      <c r="C304" s="155" t="s">
        <v>750</v>
      </c>
      <c r="D304" s="155" t="s">
        <v>214</v>
      </c>
      <c r="E304" s="156" t="s">
        <v>751</v>
      </c>
      <c r="F304" s="157" t="s">
        <v>752</v>
      </c>
      <c r="G304" s="158" t="s">
        <v>290</v>
      </c>
      <c r="H304" s="159">
        <v>12.443</v>
      </c>
      <c r="I304" s="159"/>
      <c r="J304" s="159">
        <f>ROUND(I304*H304,3)</f>
        <v>0</v>
      </c>
      <c r="K304" s="160"/>
      <c r="L304" s="161"/>
      <c r="M304" s="162" t="s">
        <v>1</v>
      </c>
      <c r="N304" s="163" t="s">
        <v>38</v>
      </c>
      <c r="O304" s="150">
        <v>0</v>
      </c>
      <c r="P304" s="150">
        <f>O304*H304</f>
        <v>0</v>
      </c>
      <c r="Q304" s="150">
        <v>5.0000000000000001E-4</v>
      </c>
      <c r="R304" s="150">
        <f>Q304*H304</f>
        <v>6.2214999999999996E-3</v>
      </c>
      <c r="S304" s="150">
        <v>0</v>
      </c>
      <c r="T304" s="151">
        <f>S304*H304</f>
        <v>0</v>
      </c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R304" s="152" t="s">
        <v>263</v>
      </c>
      <c r="AT304" s="152" t="s">
        <v>214</v>
      </c>
      <c r="AU304" s="152" t="s">
        <v>139</v>
      </c>
      <c r="AY304" s="14" t="s">
        <v>131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4" t="s">
        <v>139</v>
      </c>
      <c r="BK304" s="154">
        <f>ROUND(I304*H304,3)</f>
        <v>0</v>
      </c>
      <c r="BL304" s="14" t="s">
        <v>198</v>
      </c>
      <c r="BM304" s="152" t="s">
        <v>753</v>
      </c>
    </row>
    <row r="305" spans="1:65" s="2" customFormat="1" ht="21.75" customHeight="1">
      <c r="A305" s="28"/>
      <c r="B305" s="141"/>
      <c r="C305" s="142" t="s">
        <v>754</v>
      </c>
      <c r="D305" s="142" t="s">
        <v>134</v>
      </c>
      <c r="E305" s="143" t="s">
        <v>755</v>
      </c>
      <c r="F305" s="144" t="s">
        <v>756</v>
      </c>
      <c r="G305" s="145" t="s">
        <v>162</v>
      </c>
      <c r="H305" s="146">
        <v>9.8800000000000008</v>
      </c>
      <c r="I305" s="146"/>
      <c r="J305" s="146">
        <f>ROUND(I305*H305,3)</f>
        <v>0</v>
      </c>
      <c r="K305" s="147"/>
      <c r="L305" s="29"/>
      <c r="M305" s="148" t="s">
        <v>1</v>
      </c>
      <c r="N305" s="149" t="s">
        <v>38</v>
      </c>
      <c r="O305" s="150">
        <v>0.25639000000000001</v>
      </c>
      <c r="P305" s="150">
        <f>O305*H305</f>
        <v>2.5331332000000004</v>
      </c>
      <c r="Q305" s="150">
        <v>2.0000000000000002E-5</v>
      </c>
      <c r="R305" s="150">
        <f>Q305*H305</f>
        <v>1.9760000000000003E-4</v>
      </c>
      <c r="S305" s="150">
        <v>0</v>
      </c>
      <c r="T305" s="151">
        <f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52" t="s">
        <v>198</v>
      </c>
      <c r="AT305" s="152" t="s">
        <v>134</v>
      </c>
      <c r="AU305" s="152" t="s">
        <v>139</v>
      </c>
      <c r="AY305" s="14" t="s">
        <v>131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4" t="s">
        <v>139</v>
      </c>
      <c r="BK305" s="154">
        <f>ROUND(I305*H305,3)</f>
        <v>0</v>
      </c>
      <c r="BL305" s="14" t="s">
        <v>198</v>
      </c>
      <c r="BM305" s="152" t="s">
        <v>757</v>
      </c>
    </row>
    <row r="306" spans="1:65" s="2" customFormat="1" ht="16.5" customHeight="1">
      <c r="A306" s="28"/>
      <c r="B306" s="141"/>
      <c r="C306" s="155" t="s">
        <v>758</v>
      </c>
      <c r="D306" s="155" t="s">
        <v>214</v>
      </c>
      <c r="E306" s="156" t="s">
        <v>759</v>
      </c>
      <c r="F306" s="157" t="s">
        <v>760</v>
      </c>
      <c r="G306" s="158" t="s">
        <v>162</v>
      </c>
      <c r="H306" s="159">
        <v>10.077999999999999</v>
      </c>
      <c r="I306" s="159"/>
      <c r="J306" s="159">
        <f>ROUND(I306*H306,3)</f>
        <v>0</v>
      </c>
      <c r="K306" s="160"/>
      <c r="L306" s="161"/>
      <c r="M306" s="162" t="s">
        <v>1</v>
      </c>
      <c r="N306" s="163" t="s">
        <v>38</v>
      </c>
      <c r="O306" s="150">
        <v>0</v>
      </c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52" t="s">
        <v>263</v>
      </c>
      <c r="AT306" s="152" t="s">
        <v>214</v>
      </c>
      <c r="AU306" s="152" t="s">
        <v>139</v>
      </c>
      <c r="AY306" s="14" t="s">
        <v>131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4" t="s">
        <v>139</v>
      </c>
      <c r="BK306" s="154">
        <f>ROUND(I306*H306,3)</f>
        <v>0</v>
      </c>
      <c r="BL306" s="14" t="s">
        <v>198</v>
      </c>
      <c r="BM306" s="152" t="s">
        <v>761</v>
      </c>
    </row>
    <row r="307" spans="1:65" s="2" customFormat="1" ht="21.75" customHeight="1">
      <c r="A307" s="28"/>
      <c r="B307" s="141"/>
      <c r="C307" s="142" t="s">
        <v>762</v>
      </c>
      <c r="D307" s="142" t="s">
        <v>134</v>
      </c>
      <c r="E307" s="143" t="s">
        <v>763</v>
      </c>
      <c r="F307" s="144" t="s">
        <v>764</v>
      </c>
      <c r="G307" s="145" t="s">
        <v>499</v>
      </c>
      <c r="H307" s="146">
        <v>2.5299999999999998</v>
      </c>
      <c r="I307" s="146"/>
      <c r="J307" s="146">
        <f>ROUND(I307*H307,3)</f>
        <v>0</v>
      </c>
      <c r="K307" s="147"/>
      <c r="L307" s="29"/>
      <c r="M307" s="148" t="s">
        <v>1</v>
      </c>
      <c r="N307" s="149" t="s">
        <v>38</v>
      </c>
      <c r="O307" s="150">
        <v>0</v>
      </c>
      <c r="P307" s="150">
        <f>O307*H307</f>
        <v>0</v>
      </c>
      <c r="Q307" s="150">
        <v>0</v>
      </c>
      <c r="R307" s="150">
        <f>Q307*H307</f>
        <v>0</v>
      </c>
      <c r="S307" s="150">
        <v>0</v>
      </c>
      <c r="T307" s="151">
        <f>S307*H307</f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52" t="s">
        <v>198</v>
      </c>
      <c r="AT307" s="152" t="s">
        <v>134</v>
      </c>
      <c r="AU307" s="152" t="s">
        <v>139</v>
      </c>
      <c r="AY307" s="14" t="s">
        <v>131</v>
      </c>
      <c r="BE307" s="153">
        <f>IF(N307="základná",J307,0)</f>
        <v>0</v>
      </c>
      <c r="BF307" s="153">
        <f>IF(N307="znížená",J307,0)</f>
        <v>0</v>
      </c>
      <c r="BG307" s="153">
        <f>IF(N307="zákl. prenesená",J307,0)</f>
        <v>0</v>
      </c>
      <c r="BH307" s="153">
        <f>IF(N307="zníž. prenesená",J307,0)</f>
        <v>0</v>
      </c>
      <c r="BI307" s="153">
        <f>IF(N307="nulová",J307,0)</f>
        <v>0</v>
      </c>
      <c r="BJ307" s="14" t="s">
        <v>139</v>
      </c>
      <c r="BK307" s="154">
        <f>ROUND(I307*H307,3)</f>
        <v>0</v>
      </c>
      <c r="BL307" s="14" t="s">
        <v>198</v>
      </c>
      <c r="BM307" s="152" t="s">
        <v>765</v>
      </c>
    </row>
    <row r="308" spans="1:65" s="12" customFormat="1" ht="22.9" customHeight="1">
      <c r="B308" s="129"/>
      <c r="D308" s="130" t="s">
        <v>71</v>
      </c>
      <c r="E308" s="139" t="s">
        <v>766</v>
      </c>
      <c r="F308" s="139" t="s">
        <v>767</v>
      </c>
      <c r="J308" s="140">
        <f>BK308</f>
        <v>0</v>
      </c>
      <c r="L308" s="129"/>
      <c r="M308" s="133"/>
      <c r="N308" s="134"/>
      <c r="O308" s="134"/>
      <c r="P308" s="135">
        <f>SUM(P309:P312)</f>
        <v>300.20141150999996</v>
      </c>
      <c r="Q308" s="134"/>
      <c r="R308" s="135">
        <f>SUM(R309:R312)</f>
        <v>3.0169737000000003</v>
      </c>
      <c r="S308" s="134"/>
      <c r="T308" s="136">
        <f>SUM(T309:T312)</f>
        <v>0</v>
      </c>
      <c r="AR308" s="130" t="s">
        <v>80</v>
      </c>
      <c r="AT308" s="137" t="s">
        <v>71</v>
      </c>
      <c r="AU308" s="137" t="s">
        <v>80</v>
      </c>
      <c r="AY308" s="130" t="s">
        <v>131</v>
      </c>
      <c r="BK308" s="138">
        <f>SUM(BK309:BK312)</f>
        <v>0</v>
      </c>
    </row>
    <row r="309" spans="1:65" s="2" customFormat="1" ht="21.75" customHeight="1">
      <c r="A309" s="28"/>
      <c r="B309" s="141"/>
      <c r="C309" s="142" t="s">
        <v>768</v>
      </c>
      <c r="D309" s="142" t="s">
        <v>134</v>
      </c>
      <c r="E309" s="143" t="s">
        <v>769</v>
      </c>
      <c r="F309" s="144" t="s">
        <v>770</v>
      </c>
      <c r="G309" s="145" t="s">
        <v>162</v>
      </c>
      <c r="H309" s="146">
        <v>159.291</v>
      </c>
      <c r="I309" s="146"/>
      <c r="J309" s="146">
        <f>ROUND(I309*H309,3)</f>
        <v>0</v>
      </c>
      <c r="K309" s="147"/>
      <c r="L309" s="29"/>
      <c r="M309" s="148" t="s">
        <v>1</v>
      </c>
      <c r="N309" s="149" t="s">
        <v>38</v>
      </c>
      <c r="O309" s="150">
        <v>0.94199999999999995</v>
      </c>
      <c r="P309" s="150">
        <f>O309*H309</f>
        <v>150.052122</v>
      </c>
      <c r="Q309" s="150">
        <v>3.3500000000000001E-3</v>
      </c>
      <c r="R309" s="150">
        <f>Q309*H309</f>
        <v>0.53362485000000004</v>
      </c>
      <c r="S309" s="150">
        <v>0</v>
      </c>
      <c r="T309" s="151">
        <f>S309*H309</f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52" t="s">
        <v>138</v>
      </c>
      <c r="AT309" s="152" t="s">
        <v>134</v>
      </c>
      <c r="AU309" s="152" t="s">
        <v>139</v>
      </c>
      <c r="AY309" s="14" t="s">
        <v>131</v>
      </c>
      <c r="BE309" s="153">
        <f>IF(N309="základná",J309,0)</f>
        <v>0</v>
      </c>
      <c r="BF309" s="153">
        <f>IF(N309="znížená",J309,0)</f>
        <v>0</v>
      </c>
      <c r="BG309" s="153">
        <f>IF(N309="zákl. prenesená",J309,0)</f>
        <v>0</v>
      </c>
      <c r="BH309" s="153">
        <f>IF(N309="zníž. prenesená",J309,0)</f>
        <v>0</v>
      </c>
      <c r="BI309" s="153">
        <f>IF(N309="nulová",J309,0)</f>
        <v>0</v>
      </c>
      <c r="BJ309" s="14" t="s">
        <v>139</v>
      </c>
      <c r="BK309" s="154">
        <f>ROUND(I309*H309,3)</f>
        <v>0</v>
      </c>
      <c r="BL309" s="14" t="s">
        <v>138</v>
      </c>
      <c r="BM309" s="152" t="s">
        <v>771</v>
      </c>
    </row>
    <row r="310" spans="1:65" s="2" customFormat="1" ht="16.5" customHeight="1">
      <c r="A310" s="28"/>
      <c r="B310" s="141"/>
      <c r="C310" s="142" t="s">
        <v>772</v>
      </c>
      <c r="D310" s="142" t="s">
        <v>134</v>
      </c>
      <c r="E310" s="143" t="s">
        <v>773</v>
      </c>
      <c r="F310" s="144" t="s">
        <v>774</v>
      </c>
      <c r="G310" s="145" t="s">
        <v>162</v>
      </c>
      <c r="H310" s="146">
        <v>159.291</v>
      </c>
      <c r="I310" s="146"/>
      <c r="J310" s="146">
        <f>ROUND(I310*H310,3)</f>
        <v>0</v>
      </c>
      <c r="K310" s="147"/>
      <c r="L310" s="29"/>
      <c r="M310" s="148" t="s">
        <v>1</v>
      </c>
      <c r="N310" s="149" t="s">
        <v>38</v>
      </c>
      <c r="O310" s="150">
        <v>0.94260999999999995</v>
      </c>
      <c r="P310" s="150">
        <f>O310*H310</f>
        <v>150.14928950999999</v>
      </c>
      <c r="Q310" s="150">
        <v>3.3500000000000001E-3</v>
      </c>
      <c r="R310" s="150">
        <f>Q310*H310</f>
        <v>0.53362485000000004</v>
      </c>
      <c r="S310" s="150">
        <v>0</v>
      </c>
      <c r="T310" s="151">
        <f>S310*H310</f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52" t="s">
        <v>138</v>
      </c>
      <c r="AT310" s="152" t="s">
        <v>134</v>
      </c>
      <c r="AU310" s="152" t="s">
        <v>139</v>
      </c>
      <c r="AY310" s="14" t="s">
        <v>131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4" t="s">
        <v>139</v>
      </c>
      <c r="BK310" s="154">
        <f>ROUND(I310*H310,3)</f>
        <v>0</v>
      </c>
      <c r="BL310" s="14" t="s">
        <v>138</v>
      </c>
      <c r="BM310" s="152" t="s">
        <v>775</v>
      </c>
    </row>
    <row r="311" spans="1:65" s="2" customFormat="1" ht="16.5" customHeight="1">
      <c r="A311" s="28"/>
      <c r="B311" s="141"/>
      <c r="C311" s="155" t="s">
        <v>776</v>
      </c>
      <c r="D311" s="155" t="s">
        <v>214</v>
      </c>
      <c r="E311" s="156" t="s">
        <v>777</v>
      </c>
      <c r="F311" s="157" t="s">
        <v>778</v>
      </c>
      <c r="G311" s="158" t="s">
        <v>162</v>
      </c>
      <c r="H311" s="159">
        <v>162.477</v>
      </c>
      <c r="I311" s="159"/>
      <c r="J311" s="159">
        <f>ROUND(I311*H311,3)</f>
        <v>0</v>
      </c>
      <c r="K311" s="160"/>
      <c r="L311" s="161"/>
      <c r="M311" s="162" t="s">
        <v>1</v>
      </c>
      <c r="N311" s="163" t="s">
        <v>38</v>
      </c>
      <c r="O311" s="150">
        <v>0</v>
      </c>
      <c r="P311" s="150">
        <f>O311*H311</f>
        <v>0</v>
      </c>
      <c r="Q311" s="150">
        <v>1.2E-2</v>
      </c>
      <c r="R311" s="150">
        <f>Q311*H311</f>
        <v>1.949724</v>
      </c>
      <c r="S311" s="150">
        <v>0</v>
      </c>
      <c r="T311" s="151">
        <f>S311*H311</f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52" t="s">
        <v>165</v>
      </c>
      <c r="AT311" s="152" t="s">
        <v>214</v>
      </c>
      <c r="AU311" s="152" t="s">
        <v>139</v>
      </c>
      <c r="AY311" s="14" t="s">
        <v>131</v>
      </c>
      <c r="BE311" s="153">
        <f>IF(N311="základná",J311,0)</f>
        <v>0</v>
      </c>
      <c r="BF311" s="153">
        <f>IF(N311="znížená",J311,0)</f>
        <v>0</v>
      </c>
      <c r="BG311" s="153">
        <f>IF(N311="zákl. prenesená",J311,0)</f>
        <v>0</v>
      </c>
      <c r="BH311" s="153">
        <f>IF(N311="zníž. prenesená",J311,0)</f>
        <v>0</v>
      </c>
      <c r="BI311" s="153">
        <f>IF(N311="nulová",J311,0)</f>
        <v>0</v>
      </c>
      <c r="BJ311" s="14" t="s">
        <v>139</v>
      </c>
      <c r="BK311" s="154">
        <f>ROUND(I311*H311,3)</f>
        <v>0</v>
      </c>
      <c r="BL311" s="14" t="s">
        <v>138</v>
      </c>
      <c r="BM311" s="152" t="s">
        <v>779</v>
      </c>
    </row>
    <row r="312" spans="1:65" s="2" customFormat="1" ht="21.75" customHeight="1">
      <c r="A312" s="28"/>
      <c r="B312" s="141"/>
      <c r="C312" s="142" t="s">
        <v>780</v>
      </c>
      <c r="D312" s="142" t="s">
        <v>134</v>
      </c>
      <c r="E312" s="143" t="s">
        <v>781</v>
      </c>
      <c r="F312" s="144" t="s">
        <v>782</v>
      </c>
      <c r="G312" s="145" t="s">
        <v>499</v>
      </c>
      <c r="H312" s="146">
        <v>49.51</v>
      </c>
      <c r="I312" s="146"/>
      <c r="J312" s="146">
        <f>ROUND(I312*H312,3)</f>
        <v>0</v>
      </c>
      <c r="K312" s="147"/>
      <c r="L312" s="29"/>
      <c r="M312" s="148" t="s">
        <v>1</v>
      </c>
      <c r="N312" s="149" t="s">
        <v>38</v>
      </c>
      <c r="O312" s="150">
        <v>0</v>
      </c>
      <c r="P312" s="150">
        <f>O312*H312</f>
        <v>0</v>
      </c>
      <c r="Q312" s="150">
        <v>0</v>
      </c>
      <c r="R312" s="150">
        <f>Q312*H312</f>
        <v>0</v>
      </c>
      <c r="S312" s="150">
        <v>0</v>
      </c>
      <c r="T312" s="151">
        <f>S312*H312</f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52" t="s">
        <v>138</v>
      </c>
      <c r="AT312" s="152" t="s">
        <v>134</v>
      </c>
      <c r="AU312" s="152" t="s">
        <v>139</v>
      </c>
      <c r="AY312" s="14" t="s">
        <v>131</v>
      </c>
      <c r="BE312" s="153">
        <f>IF(N312="základná",J312,0)</f>
        <v>0</v>
      </c>
      <c r="BF312" s="153">
        <f>IF(N312="znížená",J312,0)</f>
        <v>0</v>
      </c>
      <c r="BG312" s="153">
        <f>IF(N312="zákl. prenesená",J312,0)</f>
        <v>0</v>
      </c>
      <c r="BH312" s="153">
        <f>IF(N312="zníž. prenesená",J312,0)</f>
        <v>0</v>
      </c>
      <c r="BI312" s="153">
        <f>IF(N312="nulová",J312,0)</f>
        <v>0</v>
      </c>
      <c r="BJ312" s="14" t="s">
        <v>139</v>
      </c>
      <c r="BK312" s="154">
        <f>ROUND(I312*H312,3)</f>
        <v>0</v>
      </c>
      <c r="BL312" s="14" t="s">
        <v>138</v>
      </c>
      <c r="BM312" s="152" t="s">
        <v>783</v>
      </c>
    </row>
    <row r="313" spans="1:65" s="12" customFormat="1" ht="22.9" customHeight="1">
      <c r="B313" s="129"/>
      <c r="D313" s="130" t="s">
        <v>71</v>
      </c>
      <c r="E313" s="139" t="s">
        <v>784</v>
      </c>
      <c r="F313" s="139" t="s">
        <v>785</v>
      </c>
      <c r="J313" s="140">
        <f>BK313</f>
        <v>0</v>
      </c>
      <c r="L313" s="129"/>
      <c r="M313" s="133"/>
      <c r="N313" s="134"/>
      <c r="O313" s="134"/>
      <c r="P313" s="135">
        <f>SUM(P314:P316)</f>
        <v>46.738973999999999</v>
      </c>
      <c r="Q313" s="134"/>
      <c r="R313" s="135">
        <f>SUM(R314:R316)</f>
        <v>8.8138799999999996E-3</v>
      </c>
      <c r="S313" s="134"/>
      <c r="T313" s="136">
        <f>SUM(T314:T316)</f>
        <v>0</v>
      </c>
      <c r="AR313" s="130" t="s">
        <v>139</v>
      </c>
      <c r="AT313" s="137" t="s">
        <v>71</v>
      </c>
      <c r="AU313" s="137" t="s">
        <v>80</v>
      </c>
      <c r="AY313" s="130" t="s">
        <v>131</v>
      </c>
      <c r="BK313" s="138">
        <f>SUM(BK314:BK316)</f>
        <v>0</v>
      </c>
    </row>
    <row r="314" spans="1:65" s="2" customFormat="1" ht="21.75" customHeight="1">
      <c r="A314" s="28"/>
      <c r="B314" s="141"/>
      <c r="C314" s="142" t="s">
        <v>786</v>
      </c>
      <c r="D314" s="142" t="s">
        <v>134</v>
      </c>
      <c r="E314" s="143" t="s">
        <v>787</v>
      </c>
      <c r="F314" s="144" t="s">
        <v>788</v>
      </c>
      <c r="G314" s="145" t="s">
        <v>162</v>
      </c>
      <c r="H314" s="146">
        <v>21</v>
      </c>
      <c r="I314" s="146"/>
      <c r="J314" s="146">
        <f>ROUND(I314*H314,3)</f>
        <v>0</v>
      </c>
      <c r="K314" s="147"/>
      <c r="L314" s="29"/>
      <c r="M314" s="148" t="s">
        <v>1</v>
      </c>
      <c r="N314" s="149" t="s">
        <v>38</v>
      </c>
      <c r="O314" s="150">
        <v>0.27539999999999998</v>
      </c>
      <c r="P314" s="150">
        <f>O314*H314</f>
        <v>5.7833999999999994</v>
      </c>
      <c r="Q314" s="150">
        <v>2.2000000000000001E-4</v>
      </c>
      <c r="R314" s="150">
        <f>Q314*H314</f>
        <v>4.62E-3</v>
      </c>
      <c r="S314" s="150">
        <v>0</v>
      </c>
      <c r="T314" s="151">
        <f>S314*H314</f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52" t="s">
        <v>198</v>
      </c>
      <c r="AT314" s="152" t="s">
        <v>134</v>
      </c>
      <c r="AU314" s="152" t="s">
        <v>139</v>
      </c>
      <c r="AY314" s="14" t="s">
        <v>131</v>
      </c>
      <c r="BE314" s="153">
        <f>IF(N314="základná",J314,0)</f>
        <v>0</v>
      </c>
      <c r="BF314" s="153">
        <f>IF(N314="znížená",J314,0)</f>
        <v>0</v>
      </c>
      <c r="BG314" s="153">
        <f>IF(N314="zákl. prenesená",J314,0)</f>
        <v>0</v>
      </c>
      <c r="BH314" s="153">
        <f>IF(N314="zníž. prenesená",J314,0)</f>
        <v>0</v>
      </c>
      <c r="BI314" s="153">
        <f>IF(N314="nulová",J314,0)</f>
        <v>0</v>
      </c>
      <c r="BJ314" s="14" t="s">
        <v>139</v>
      </c>
      <c r="BK314" s="154">
        <f>ROUND(I314*H314,3)</f>
        <v>0</v>
      </c>
      <c r="BL314" s="14" t="s">
        <v>198</v>
      </c>
      <c r="BM314" s="152" t="s">
        <v>789</v>
      </c>
    </row>
    <row r="315" spans="1:65" s="2" customFormat="1" ht="33" customHeight="1">
      <c r="A315" s="28"/>
      <c r="B315" s="141"/>
      <c r="C315" s="142" t="s">
        <v>790</v>
      </c>
      <c r="D315" s="142" t="s">
        <v>134</v>
      </c>
      <c r="E315" s="143" t="s">
        <v>791</v>
      </c>
      <c r="F315" s="144" t="s">
        <v>792</v>
      </c>
      <c r="G315" s="145" t="s">
        <v>162</v>
      </c>
      <c r="H315" s="146">
        <v>209.69399999999999</v>
      </c>
      <c r="I315" s="146"/>
      <c r="J315" s="146">
        <f>ROUND(I315*H315,3)</f>
        <v>0</v>
      </c>
      <c r="K315" s="147"/>
      <c r="L315" s="29"/>
      <c r="M315" s="148" t="s">
        <v>1</v>
      </c>
      <c r="N315" s="149" t="s">
        <v>38</v>
      </c>
      <c r="O315" s="150">
        <v>0.18099999999999999</v>
      </c>
      <c r="P315" s="150">
        <f>O315*H315</f>
        <v>37.954613999999999</v>
      </c>
      <c r="Q315" s="150">
        <v>2.0000000000000002E-5</v>
      </c>
      <c r="R315" s="150">
        <f>Q315*H315</f>
        <v>4.1938800000000005E-3</v>
      </c>
      <c r="S315" s="150">
        <v>0</v>
      </c>
      <c r="T315" s="151">
        <f>S315*H315</f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52" t="s">
        <v>198</v>
      </c>
      <c r="AT315" s="152" t="s">
        <v>134</v>
      </c>
      <c r="AU315" s="152" t="s">
        <v>139</v>
      </c>
      <c r="AY315" s="14" t="s">
        <v>131</v>
      </c>
      <c r="BE315" s="153">
        <f>IF(N315="základná",J315,0)</f>
        <v>0</v>
      </c>
      <c r="BF315" s="153">
        <f>IF(N315="znížená",J315,0)</f>
        <v>0</v>
      </c>
      <c r="BG315" s="153">
        <f>IF(N315="zákl. prenesená",J315,0)</f>
        <v>0</v>
      </c>
      <c r="BH315" s="153">
        <f>IF(N315="zníž. prenesená",J315,0)</f>
        <v>0</v>
      </c>
      <c r="BI315" s="153">
        <f>IF(N315="nulová",J315,0)</f>
        <v>0</v>
      </c>
      <c r="BJ315" s="14" t="s">
        <v>139</v>
      </c>
      <c r="BK315" s="154">
        <f>ROUND(I315*H315,3)</f>
        <v>0</v>
      </c>
      <c r="BL315" s="14" t="s">
        <v>198</v>
      </c>
      <c r="BM315" s="152" t="s">
        <v>793</v>
      </c>
    </row>
    <row r="316" spans="1:65" s="2" customFormat="1" ht="21.75" customHeight="1">
      <c r="A316" s="28"/>
      <c r="B316" s="141"/>
      <c r="C316" s="142" t="s">
        <v>794</v>
      </c>
      <c r="D316" s="142" t="s">
        <v>134</v>
      </c>
      <c r="E316" s="143" t="s">
        <v>795</v>
      </c>
      <c r="F316" s="144" t="s">
        <v>796</v>
      </c>
      <c r="G316" s="145" t="s">
        <v>162</v>
      </c>
      <c r="H316" s="146">
        <v>46.89</v>
      </c>
      <c r="I316" s="146"/>
      <c r="J316" s="146">
        <f>ROUND(I316*H316,3)</f>
        <v>0</v>
      </c>
      <c r="K316" s="147"/>
      <c r="L316" s="29"/>
      <c r="M316" s="148" t="s">
        <v>1</v>
      </c>
      <c r="N316" s="149" t="s">
        <v>38</v>
      </c>
      <c r="O316" s="150">
        <v>6.4000000000000001E-2</v>
      </c>
      <c r="P316" s="150">
        <f>O316*H316</f>
        <v>3.0009600000000001</v>
      </c>
      <c r="Q316" s="150">
        <v>0</v>
      </c>
      <c r="R316" s="150">
        <f>Q316*H316</f>
        <v>0</v>
      </c>
      <c r="S316" s="150">
        <v>0</v>
      </c>
      <c r="T316" s="151">
        <f>S316*H316</f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52" t="s">
        <v>198</v>
      </c>
      <c r="AT316" s="152" t="s">
        <v>134</v>
      </c>
      <c r="AU316" s="152" t="s">
        <v>139</v>
      </c>
      <c r="AY316" s="14" t="s">
        <v>131</v>
      </c>
      <c r="BE316" s="153">
        <f>IF(N316="základná",J316,0)</f>
        <v>0</v>
      </c>
      <c r="BF316" s="153">
        <f>IF(N316="znížená",J316,0)</f>
        <v>0</v>
      </c>
      <c r="BG316" s="153">
        <f>IF(N316="zákl. prenesená",J316,0)</f>
        <v>0</v>
      </c>
      <c r="BH316" s="153">
        <f>IF(N316="zníž. prenesená",J316,0)</f>
        <v>0</v>
      </c>
      <c r="BI316" s="153">
        <f>IF(N316="nulová",J316,0)</f>
        <v>0</v>
      </c>
      <c r="BJ316" s="14" t="s">
        <v>139</v>
      </c>
      <c r="BK316" s="154">
        <f>ROUND(I316*H316,3)</f>
        <v>0</v>
      </c>
      <c r="BL316" s="14" t="s">
        <v>198</v>
      </c>
      <c r="BM316" s="152" t="s">
        <v>797</v>
      </c>
    </row>
    <row r="317" spans="1:65" s="12" customFormat="1" ht="22.9" customHeight="1">
      <c r="B317" s="129"/>
      <c r="D317" s="130" t="s">
        <v>71</v>
      </c>
      <c r="E317" s="139" t="s">
        <v>798</v>
      </c>
      <c r="F317" s="139" t="s">
        <v>799</v>
      </c>
      <c r="J317" s="140">
        <f>BK317</f>
        <v>0</v>
      </c>
      <c r="L317" s="129"/>
      <c r="M317" s="133"/>
      <c r="N317" s="134"/>
      <c r="O317" s="134"/>
      <c r="P317" s="135">
        <f>SUM(P318:P319)</f>
        <v>57.441386340000001</v>
      </c>
      <c r="Q317" s="134"/>
      <c r="R317" s="135">
        <f>SUM(R318:R319)</f>
        <v>0.20688948000000001</v>
      </c>
      <c r="S317" s="134"/>
      <c r="T317" s="136">
        <f>SUM(T318:T319)</f>
        <v>0</v>
      </c>
      <c r="AR317" s="130" t="s">
        <v>139</v>
      </c>
      <c r="AT317" s="137" t="s">
        <v>71</v>
      </c>
      <c r="AU317" s="137" t="s">
        <v>80</v>
      </c>
      <c r="AY317" s="130" t="s">
        <v>131</v>
      </c>
      <c r="BK317" s="138">
        <f>SUM(BK318:BK319)</f>
        <v>0</v>
      </c>
    </row>
    <row r="318" spans="1:65" s="2" customFormat="1" ht="21.75" customHeight="1">
      <c r="A318" s="28"/>
      <c r="B318" s="141"/>
      <c r="C318" s="142" t="s">
        <v>800</v>
      </c>
      <c r="D318" s="142" t="s">
        <v>134</v>
      </c>
      <c r="E318" s="143" t="s">
        <v>801</v>
      </c>
      <c r="F318" s="144" t="s">
        <v>802</v>
      </c>
      <c r="G318" s="145" t="s">
        <v>162</v>
      </c>
      <c r="H318" s="146">
        <v>492.59399999999999</v>
      </c>
      <c r="I318" s="146"/>
      <c r="J318" s="146">
        <f>ROUND(I318*H318,3)</f>
        <v>0</v>
      </c>
      <c r="K318" s="147"/>
      <c r="L318" s="29"/>
      <c r="M318" s="148" t="s">
        <v>1</v>
      </c>
      <c r="N318" s="149" t="s">
        <v>38</v>
      </c>
      <c r="O318" s="150">
        <v>3.0179999999999998E-2</v>
      </c>
      <c r="P318" s="150">
        <f>O318*H318</f>
        <v>14.86648692</v>
      </c>
      <c r="Q318" s="150">
        <v>1E-4</v>
      </c>
      <c r="R318" s="150">
        <f>Q318*H318</f>
        <v>4.9259400000000002E-2</v>
      </c>
      <c r="S318" s="150">
        <v>0</v>
      </c>
      <c r="T318" s="151">
        <f>S318*H318</f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52" t="s">
        <v>198</v>
      </c>
      <c r="AT318" s="152" t="s">
        <v>134</v>
      </c>
      <c r="AU318" s="152" t="s">
        <v>139</v>
      </c>
      <c r="AY318" s="14" t="s">
        <v>131</v>
      </c>
      <c r="BE318" s="153">
        <f>IF(N318="základná",J318,0)</f>
        <v>0</v>
      </c>
      <c r="BF318" s="153">
        <f>IF(N318="znížená",J318,0)</f>
        <v>0</v>
      </c>
      <c r="BG318" s="153">
        <f>IF(N318="zákl. prenesená",J318,0)</f>
        <v>0</v>
      </c>
      <c r="BH318" s="153">
        <f>IF(N318="zníž. prenesená",J318,0)</f>
        <v>0</v>
      </c>
      <c r="BI318" s="153">
        <f>IF(N318="nulová",J318,0)</f>
        <v>0</v>
      </c>
      <c r="BJ318" s="14" t="s">
        <v>139</v>
      </c>
      <c r="BK318" s="154">
        <f>ROUND(I318*H318,3)</f>
        <v>0</v>
      </c>
      <c r="BL318" s="14" t="s">
        <v>198</v>
      </c>
      <c r="BM318" s="152" t="s">
        <v>803</v>
      </c>
    </row>
    <row r="319" spans="1:65" s="2" customFormat="1" ht="21.75" customHeight="1">
      <c r="A319" s="28"/>
      <c r="B319" s="141"/>
      <c r="C319" s="142" t="s">
        <v>804</v>
      </c>
      <c r="D319" s="142" t="s">
        <v>134</v>
      </c>
      <c r="E319" s="143" t="s">
        <v>805</v>
      </c>
      <c r="F319" s="144" t="s">
        <v>806</v>
      </c>
      <c r="G319" s="145" t="s">
        <v>162</v>
      </c>
      <c r="H319" s="146">
        <v>492.59399999999999</v>
      </c>
      <c r="I319" s="146"/>
      <c r="J319" s="146">
        <f>ROUND(I319*H319,3)</f>
        <v>0</v>
      </c>
      <c r="K319" s="147"/>
      <c r="L319" s="29"/>
      <c r="M319" s="164" t="s">
        <v>1</v>
      </c>
      <c r="N319" s="165" t="s">
        <v>38</v>
      </c>
      <c r="O319" s="166">
        <v>8.6430000000000007E-2</v>
      </c>
      <c r="P319" s="166">
        <f>O319*H319</f>
        <v>42.574899420000001</v>
      </c>
      <c r="Q319" s="166">
        <v>3.2000000000000003E-4</v>
      </c>
      <c r="R319" s="166">
        <f>Q319*H319</f>
        <v>0.15763008000000001</v>
      </c>
      <c r="S319" s="166">
        <v>0</v>
      </c>
      <c r="T319" s="167">
        <f>S319*H319</f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52" t="s">
        <v>198</v>
      </c>
      <c r="AT319" s="152" t="s">
        <v>134</v>
      </c>
      <c r="AU319" s="152" t="s">
        <v>139</v>
      </c>
      <c r="AY319" s="14" t="s">
        <v>131</v>
      </c>
      <c r="BE319" s="153">
        <f>IF(N319="základná",J319,0)</f>
        <v>0</v>
      </c>
      <c r="BF319" s="153">
        <f>IF(N319="znížená",J319,0)</f>
        <v>0</v>
      </c>
      <c r="BG319" s="153">
        <f>IF(N319="zákl. prenesená",J319,0)</f>
        <v>0</v>
      </c>
      <c r="BH319" s="153">
        <f>IF(N319="zníž. prenesená",J319,0)</f>
        <v>0</v>
      </c>
      <c r="BI319" s="153">
        <f>IF(N319="nulová",J319,0)</f>
        <v>0</v>
      </c>
      <c r="BJ319" s="14" t="s">
        <v>139</v>
      </c>
      <c r="BK319" s="154">
        <f>ROUND(I319*H319,3)</f>
        <v>0</v>
      </c>
      <c r="BL319" s="14" t="s">
        <v>198</v>
      </c>
      <c r="BM319" s="152" t="s">
        <v>807</v>
      </c>
    </row>
    <row r="320" spans="1:65" s="2" customFormat="1" ht="6.95" customHeight="1">
      <c r="A320" s="28"/>
      <c r="B320" s="43"/>
      <c r="C320" s="44"/>
      <c r="D320" s="44"/>
      <c r="E320" s="44"/>
      <c r="F320" s="44"/>
      <c r="G320" s="44"/>
      <c r="H320" s="44"/>
      <c r="I320" s="44"/>
      <c r="J320" s="44"/>
      <c r="K320" s="44"/>
      <c r="L320" s="29"/>
      <c r="M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</sheetData>
  <autoFilter ref="C139:K319"/>
  <mergeCells count="9">
    <mergeCell ref="L2:V2"/>
    <mergeCell ref="E87:H87"/>
    <mergeCell ref="E130:H130"/>
    <mergeCell ref="E132:H13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AST - Architektúra a statika</vt:lpstr>
      <vt:lpstr>'AST - Architektúra a statika'!Názvy_tlače</vt:lpstr>
      <vt:lpstr>'Rekapitulácia stavby'!Názvy_tlače</vt:lpstr>
      <vt:lpstr>'AST - Architektúra a statika'!Oblasť_tlače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Starosta</cp:lastModifiedBy>
  <cp:lastPrinted>2020-06-15T11:51:43Z</cp:lastPrinted>
  <dcterms:created xsi:type="dcterms:W3CDTF">2020-03-18T09:14:34Z</dcterms:created>
  <dcterms:modified xsi:type="dcterms:W3CDTF">2020-06-15T11:55:03Z</dcterms:modified>
</cp:coreProperties>
</file>